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ersonal\Project\insertdatasqlserver\Template\"/>
    </mc:Choice>
  </mc:AlternateContent>
  <xr:revisionPtr revIDLastSave="0" documentId="13_ncr:1_{0522A132-91E9-4ACC-AB83-97F0C3633E7D}" xr6:coauthVersionLast="47" xr6:coauthVersionMax="47" xr10:uidLastSave="{00000000-0000-0000-0000-000000000000}"/>
  <bookViews>
    <workbookView xWindow="-120" yWindow="-120" windowWidth="38640" windowHeight="21120" activeTab="2" xr2:uid="{00000000-000D-0000-FFFF-FFFF00000000}"/>
  </bookViews>
  <sheets>
    <sheet name="BOM_Phan I" sheetId="8" r:id="rId1"/>
    <sheet name="BOM_Phan II" sheetId="1" r:id="rId2"/>
    <sheet name="BOM_Phan III" sheetId="7" r:id="rId3"/>
    <sheet name="BOM_Phan IV" sheetId="9" r:id="rId4"/>
    <sheet name="BAO BI" sheetId="25" r:id="rId5"/>
    <sheet name="LOẠI 1" sheetId="17" state="hidden" r:id="rId6"/>
    <sheet name="LOẠI 2" sheetId="18" state="hidden" r:id="rId7"/>
    <sheet name="LOẠI 3" sheetId="19" state="hidden" r:id="rId8"/>
    <sheet name="LOẠI 4" sheetId="20" state="hidden" r:id="rId9"/>
    <sheet name="LOẠI 5 AIR" sheetId="21" state="hidden" r:id="rId10"/>
    <sheet name="LOẠI 5 PALEET" sheetId="22" state="hidden" r:id="rId11"/>
    <sheet name="LOẠI 6" sheetId="23" state="hidden" r:id="rId12"/>
  </sheets>
  <definedNames>
    <definedName name="_xlnm._FilterDatabase" localSheetId="4" hidden="1">'BAO BI'!$C$12:$R$49</definedName>
    <definedName name="_xlnm._FilterDatabase" localSheetId="1" hidden="1">'BOM_Phan II'!$C$11:$W$444</definedName>
    <definedName name="_xlnm._FilterDatabase" localSheetId="2" hidden="1">'BOM_Phan III'!$C$11:$P$82</definedName>
    <definedName name="_xlnm._FilterDatabase" localSheetId="3" hidden="1">'BOM_Phan IV'!$C$12:$U$413</definedName>
    <definedName name="_xlnm._FilterDatabase" localSheetId="5" hidden="1">'LOẠI 1'!$C$12:$R$34</definedName>
    <definedName name="_xlnm._FilterDatabase" localSheetId="6" hidden="1">'LOẠI 2'!$C$12:$R$34</definedName>
    <definedName name="_xlnm._FilterDatabase" localSheetId="7" hidden="1">'LOẠI 3'!$C$12:$R$49</definedName>
    <definedName name="_xlnm._FilterDatabase" localSheetId="8" hidden="1">'LOẠI 4'!$C$12:$R$39</definedName>
    <definedName name="_xlnm._FilterDatabase" localSheetId="9" hidden="1">'LOẠI 5 AIR'!$C$12:$R$41</definedName>
    <definedName name="_xlnm._FilterDatabase" localSheetId="10" hidden="1">'LOẠI 5 PALEET'!$C$12:$R$41</definedName>
    <definedName name="_xlnm._FilterDatabase" localSheetId="11" hidden="1">'LOẠI 6'!$C$12:$R$34</definedName>
    <definedName name="BTP_CƠ_KHÍ" localSheetId="4">#REF!</definedName>
    <definedName name="BTP_CƠ_KHÍ" localSheetId="3">'BOM_Phan IV'!$D$29</definedName>
    <definedName name="BTP_CƠ_KHÍ">'BOM_Phan III'!$D$29</definedName>
    <definedName name="CHI" localSheetId="4">IF('BAO BI'!XEZ1&lt;&gt;"",((MID('BAO BI'!XEZ1,1,1)*'BAO BI'!$G1)+(MID('BAO BI'!XEZ1,3,1)*'BAO BI'!$F1))*'BAO BI'!XEV1/1000,"")</definedName>
    <definedName name="CHI" localSheetId="5">IF('LOẠI 1'!XEZ1&lt;&gt;"",((MID('LOẠI 1'!XEZ1,1,1)*'LOẠI 1'!$G1)+(MID('LOẠI 1'!XEZ1,3,1)*'LOẠI 1'!$F1))*'LOẠI 1'!XEV1/1000,"")</definedName>
    <definedName name="CHI" localSheetId="6">IF('LOẠI 2'!XEZ1&lt;&gt;"",((MID('LOẠI 2'!XEZ1,1,1)*'LOẠI 2'!$G1)+(MID('LOẠI 2'!XEZ1,3,1)*'LOẠI 2'!$F1))*'LOẠI 2'!XEV1/1000,"")</definedName>
    <definedName name="CHI" localSheetId="7">IF('LOẠI 3'!XEZ1&lt;&gt;"",((MID('LOẠI 3'!XEZ1,1,1)*'LOẠI 3'!$G1)+(MID('LOẠI 3'!XEZ1,3,1)*'LOẠI 3'!$F1))*'LOẠI 3'!XEV1/1000,"")</definedName>
    <definedName name="CHI" localSheetId="8">IF('LOẠI 4'!XEZ1&lt;&gt;"",((MID('LOẠI 4'!XEZ1,1,1)*'LOẠI 4'!$G1)+(MID('LOẠI 4'!XEZ1,3,1)*'LOẠI 4'!$F1))*'LOẠI 4'!XEV1/1000,"")</definedName>
    <definedName name="CHI" localSheetId="9">IF('LOẠI 5 AIR'!XEZ1&lt;&gt;"",((MID('LOẠI 5 AIR'!XEZ1,1,1)*'LOẠI 5 AIR'!$G1)+(MID('LOẠI 5 AIR'!XEZ1,3,1)*'LOẠI 5 AIR'!$F1))*'LOẠI 5 AIR'!XEV1/1000,"")</definedName>
    <definedName name="CHI" localSheetId="10">IF('LOẠI 5 PALEET'!XEZ1&lt;&gt;"",((MID('LOẠI 5 PALEET'!XEZ1,1,1)*'LOẠI 5 PALEET'!$G1)+(MID('LOẠI 5 PALEET'!XEZ1,3,1)*'LOẠI 5 PALEET'!$F1))*'LOẠI 5 PALEET'!XEV1/1000,"")</definedName>
    <definedName name="CHI" localSheetId="11">IF('LOẠI 6'!XEZ1&lt;&gt;"",((MID('LOẠI 6'!XEZ1,1,1)*'LOẠI 6'!$G1)+(MID('LOẠI 6'!XEZ1,3,1)*'LOẠI 6'!$F1))*'LOẠI 6'!XEV1/1000,"")</definedName>
    <definedName name="CHI">IF('BOM_Phan II'!XEZ1&lt;&gt;"",((MID('BOM_Phan II'!XEZ1,1,1)*'BOM_Phan II'!$G1)+(MID('BOM_Phan II'!XEZ1,3,1)*'BOM_Phan II'!$F1))*'BOM_Phan II'!XEV1/1000,"")</definedName>
    <definedName name="DTC" localSheetId="4">IF('BAO BI'!XFA1&lt;&gt;"",((MID('BAO BI'!XFA1,1,1)*'BAO BI'!XES1*'BAO BI'!XET1)+(MID('BAO BI'!XFA1,3,1)*'BAO BI'!XER1*'BAO BI'!XET1)+(MID('BAO BI'!XFA1,5,1)*'BAO BI'!XER1*'BAO BI'!XES1))*'BAO BI'!XEU1/10^6,"")</definedName>
    <definedName name="DTC" localSheetId="5">IF('LOẠI 1'!XFA1&lt;&gt;"",((MID('LOẠI 1'!XFA1,1,1)*'LOẠI 1'!XES1*'LOẠI 1'!XET1)+(MID('LOẠI 1'!XFA1,3,1)*'LOẠI 1'!XER1*'LOẠI 1'!XET1)+(MID('LOẠI 1'!XFA1,5,1)*'LOẠI 1'!XER1*'LOẠI 1'!XES1))*'LOẠI 1'!XEU1/10^6,"")</definedName>
    <definedName name="DTC" localSheetId="6">IF('LOẠI 2'!XFA1&lt;&gt;"",((MID('LOẠI 2'!XFA1,1,1)*'LOẠI 2'!XES1*'LOẠI 2'!XET1)+(MID('LOẠI 2'!XFA1,3,1)*'LOẠI 2'!XER1*'LOẠI 2'!XET1)+(MID('LOẠI 2'!XFA1,5,1)*'LOẠI 2'!XER1*'LOẠI 2'!XES1))*'LOẠI 2'!XEU1/10^6,"")</definedName>
    <definedName name="DTC" localSheetId="7">IF('LOẠI 3'!XFA1&lt;&gt;"",((MID('LOẠI 3'!XFA1,1,1)*'LOẠI 3'!XES1*'LOẠI 3'!XET1)+(MID('LOẠI 3'!XFA1,3,1)*'LOẠI 3'!XER1*'LOẠI 3'!XET1)+(MID('LOẠI 3'!XFA1,5,1)*'LOẠI 3'!XER1*'LOẠI 3'!XES1))*'LOẠI 3'!XEU1/10^6,"")</definedName>
    <definedName name="DTC" localSheetId="8">IF('LOẠI 4'!XFA1&lt;&gt;"",((MID('LOẠI 4'!XFA1,1,1)*'LOẠI 4'!XES1*'LOẠI 4'!XET1)+(MID('LOẠI 4'!XFA1,3,1)*'LOẠI 4'!XER1*'LOẠI 4'!XET1)+(MID('LOẠI 4'!XFA1,5,1)*'LOẠI 4'!XER1*'LOẠI 4'!XES1))*'LOẠI 4'!XEU1/10^6,"")</definedName>
    <definedName name="DTC" localSheetId="9">IF('LOẠI 5 AIR'!XFA1&lt;&gt;"",((MID('LOẠI 5 AIR'!XFA1,1,1)*'LOẠI 5 AIR'!XES1*'LOẠI 5 AIR'!XET1)+(MID('LOẠI 5 AIR'!XFA1,3,1)*'LOẠI 5 AIR'!XER1*'LOẠI 5 AIR'!XET1)+(MID('LOẠI 5 AIR'!XFA1,5,1)*'LOẠI 5 AIR'!XER1*'LOẠI 5 AIR'!XES1))*'LOẠI 5 AIR'!XEU1/10^6,"")</definedName>
    <definedName name="DTC" localSheetId="10">IF('LOẠI 5 PALEET'!XFA1&lt;&gt;"",((MID('LOẠI 5 PALEET'!XFA1,1,1)*'LOẠI 5 PALEET'!XES1*'LOẠI 5 PALEET'!XET1)+(MID('LOẠI 5 PALEET'!XFA1,3,1)*'LOẠI 5 PALEET'!XER1*'LOẠI 5 PALEET'!XET1)+(MID('LOẠI 5 PALEET'!XFA1,5,1)*'LOẠI 5 PALEET'!XER1*'LOẠI 5 PALEET'!XES1))*'LOẠI 5 PALEET'!XEU1/10^6,"")</definedName>
    <definedName name="DTC" localSheetId="11">IF('LOẠI 6'!XFA1&lt;&gt;"",((MID('LOẠI 6'!XFA1,1,1)*'LOẠI 6'!XES1*'LOẠI 6'!XET1)+(MID('LOẠI 6'!XFA1,3,1)*'LOẠI 6'!XER1*'LOẠI 6'!XET1)+(MID('LOẠI 6'!XFA1,5,1)*'LOẠI 6'!XER1*'LOẠI 6'!XES1))*'LOẠI 6'!XEU1/10^6,"")</definedName>
    <definedName name="DTC">IF('BOM_Phan II'!XFA1&lt;&gt;"",((MID('BOM_Phan II'!XFA1,1,1)*'BOM_Phan II'!XES1*'BOM_Phan II'!XET1)+(MID('BOM_Phan II'!XFA1,3,1)*'BOM_Phan II'!XER1*'BOM_Phan II'!XET1)+(MID('BOM_Phan II'!XFA1,5,1)*'BOM_Phan II'!XER1*'BOM_Phan II'!XES1))*'BOM_Phan II'!XEU1/10^6,"")</definedName>
    <definedName name="DTP" localSheetId="4">IF('BAO BI'!XFA1&lt;&gt;"",((MID('BAO BI'!XFA1,1,1)*'BAO BI'!XER1*'BAO BI'!XES1)+(MID('BAO BI'!XFA1,3,1)*'BAO BI'!XEQ1*'BAO BI'!XES1)+(MID('BAO BI'!XFA1,5,1)*'BAO BI'!XEQ1*'BAO BI'!XER1))*'BAO BI'!XET1/10^6,"")</definedName>
    <definedName name="DTP" localSheetId="5">IF('LOẠI 1'!XFA1&lt;&gt;"",((MID('LOẠI 1'!XFA1,1,1)*'LOẠI 1'!XER1*'LOẠI 1'!XES1)+(MID('LOẠI 1'!XFA1,3,1)*'LOẠI 1'!XEQ1*'LOẠI 1'!XES1)+(MID('LOẠI 1'!XFA1,5,1)*'LOẠI 1'!XEQ1*'LOẠI 1'!XER1))*'LOẠI 1'!XET1/10^6,"")</definedName>
    <definedName name="DTP" localSheetId="6">IF('LOẠI 2'!XFA1&lt;&gt;"",((MID('LOẠI 2'!XFA1,1,1)*'LOẠI 2'!XER1*'LOẠI 2'!XES1)+(MID('LOẠI 2'!XFA1,3,1)*'LOẠI 2'!XEQ1*'LOẠI 2'!XES1)+(MID('LOẠI 2'!XFA1,5,1)*'LOẠI 2'!XEQ1*'LOẠI 2'!XER1))*'LOẠI 2'!XET1/10^6,"")</definedName>
    <definedName name="DTP" localSheetId="7">IF('LOẠI 3'!XFA1&lt;&gt;"",((MID('LOẠI 3'!XFA1,1,1)*'LOẠI 3'!XER1*'LOẠI 3'!XES1)+(MID('LOẠI 3'!XFA1,3,1)*'LOẠI 3'!XEQ1*'LOẠI 3'!XES1)+(MID('LOẠI 3'!XFA1,5,1)*'LOẠI 3'!XEQ1*'LOẠI 3'!XER1))*'LOẠI 3'!XET1/10^6,"")</definedName>
    <definedName name="DTP" localSheetId="8">IF('LOẠI 4'!XFA1&lt;&gt;"",((MID('LOẠI 4'!XFA1,1,1)*'LOẠI 4'!XER1*'LOẠI 4'!XES1)+(MID('LOẠI 4'!XFA1,3,1)*'LOẠI 4'!XEQ1*'LOẠI 4'!XES1)+(MID('LOẠI 4'!XFA1,5,1)*'LOẠI 4'!XEQ1*'LOẠI 4'!XER1))*'LOẠI 4'!XET1/10^6,"")</definedName>
    <definedName name="DTP" localSheetId="9">IF('LOẠI 5 AIR'!XFA1&lt;&gt;"",((MID('LOẠI 5 AIR'!XFA1,1,1)*'LOẠI 5 AIR'!XER1*'LOẠI 5 AIR'!XES1)+(MID('LOẠI 5 AIR'!XFA1,3,1)*'LOẠI 5 AIR'!XEQ1*'LOẠI 5 AIR'!XES1)+(MID('LOẠI 5 AIR'!XFA1,5,1)*'LOẠI 5 AIR'!XEQ1*'LOẠI 5 AIR'!XER1))*'LOẠI 5 AIR'!XET1/10^6,"")</definedName>
    <definedName name="DTP" localSheetId="10">IF('LOẠI 5 PALEET'!XFA1&lt;&gt;"",((MID('LOẠI 5 PALEET'!XFA1,1,1)*'LOẠI 5 PALEET'!XER1*'LOẠI 5 PALEET'!XES1)+(MID('LOẠI 5 PALEET'!XFA1,3,1)*'LOẠI 5 PALEET'!XEQ1*'LOẠI 5 PALEET'!XES1)+(MID('LOẠI 5 PALEET'!XFA1,5,1)*'LOẠI 5 PALEET'!XEQ1*'LOẠI 5 PALEET'!XER1))*'LOẠI 5 PALEET'!XET1/10^6,"")</definedName>
    <definedName name="DTP" localSheetId="11">IF('LOẠI 6'!XFA1&lt;&gt;"",((MID('LOẠI 6'!XFA1,1,1)*'LOẠI 6'!XER1*'LOẠI 6'!XES1)+(MID('LOẠI 6'!XFA1,3,1)*'LOẠI 6'!XEQ1*'LOẠI 6'!XES1)+(MID('LOẠI 6'!XFA1,5,1)*'LOẠI 6'!XEQ1*'LOẠI 6'!XER1))*'LOẠI 6'!XET1/10^6,"")</definedName>
    <definedName name="DTP">IF('BOM_Phan II'!XFA1&lt;&gt;"",((MID('BOM_Phan II'!XFA1,1,1)*'BOM_Phan II'!XER1*'BOM_Phan II'!XES1)+(MID('BOM_Phan II'!XFA1,3,1)*'BOM_Phan II'!XEQ1*'BOM_Phan II'!XES1)+(MID('BOM_Phan II'!XFA1,5,1)*'BOM_Phan II'!XEQ1*'BOM_Phan II'!XER1))*'BOM_Phan II'!XET1/10^6,"")</definedName>
    <definedName name="KL" localSheetId="4">IF('BAO BI'!XEW1&lt;&gt;"",('BAO BI'!XET1*'BAO BI'!XEU1*'BAO BI'!XEV1*'BAO BI'!XEW1)/10^9,"")</definedName>
    <definedName name="KL" localSheetId="5">IF('LOẠI 1'!XEW1&lt;&gt;"",('LOẠI 1'!XET1*'LOẠI 1'!XEU1*'LOẠI 1'!XEV1*'LOẠI 1'!XEW1)/10^9,"")</definedName>
    <definedName name="KL" localSheetId="6">IF('LOẠI 2'!XEW1&lt;&gt;"",('LOẠI 2'!XET1*'LOẠI 2'!XEU1*'LOẠI 2'!XEV1*'LOẠI 2'!XEW1)/10^9,"")</definedName>
    <definedName name="KL" localSheetId="7">IF('LOẠI 3'!XEW1&lt;&gt;"",('LOẠI 3'!XET1*'LOẠI 3'!XEU1*'LOẠI 3'!XEV1*'LOẠI 3'!XEW1)/10^9,"")</definedName>
    <definedName name="KL" localSheetId="8">IF('LOẠI 4'!XEW1&lt;&gt;"",('LOẠI 4'!XET1*'LOẠI 4'!XEU1*'LOẠI 4'!XEV1*'LOẠI 4'!XEW1)/10^9,"")</definedName>
    <definedName name="KL" localSheetId="9">IF('LOẠI 5 AIR'!XEW1&lt;&gt;"",('LOẠI 5 AIR'!XET1*'LOẠI 5 AIR'!XEU1*'LOẠI 5 AIR'!XEV1*'LOẠI 5 AIR'!XEW1)/10^9,"")</definedName>
    <definedName name="KL" localSheetId="10">IF('LOẠI 5 PALEET'!XEW1&lt;&gt;"",('LOẠI 5 PALEET'!XET1*'LOẠI 5 PALEET'!XEU1*'LOẠI 5 PALEET'!XEV1*'LOẠI 5 PALEET'!XEW1)/10^9,"")</definedName>
    <definedName name="KL" localSheetId="11">IF('LOẠI 6'!XEW1&lt;&gt;"",('LOẠI 6'!XET1*'LOẠI 6'!XEU1*'LOẠI 6'!XEV1*'LOẠI 6'!XEW1)/10^9,"")</definedName>
    <definedName name="KL">IF('BOM_Phan II'!XEW1&lt;&gt;"",('BOM_Phan II'!XET1*'BOM_Phan II'!XEU1*'BOM_Phan II'!XEV1*'BOM_Phan II'!XEW1)/10^9,"")</definedName>
    <definedName name="NHÓM_CHỈ_CẠNH" localSheetId="4">#REF!</definedName>
    <definedName name="NHÓM_CHỈ_CẠNH" localSheetId="3">'BOM_Phan IV'!$D$12</definedName>
    <definedName name="NHÓM_CHỈ_CẠNH">'BOM_Phan III'!$D$12</definedName>
    <definedName name="PHỤ_KIỆN" localSheetId="4">#REF!</definedName>
    <definedName name="PHỤ_KIỆN" localSheetId="3">'BOM_Phan IV'!#REF!</definedName>
    <definedName name="PHỤ_KIỆN">'BOM_Phan III'!$D$52</definedName>
    <definedName name="_xlnm.Print_Area" localSheetId="4">'BAO BI'!$C$1:$P$50</definedName>
    <definedName name="_xlnm.Print_Area" localSheetId="0">'BOM_Phan I'!$C$1:$H$25</definedName>
    <definedName name="_xlnm.Print_Area" localSheetId="1">'BOM_Phan II'!$C$1:$U$445</definedName>
    <definedName name="_xlnm.Print_Area" localSheetId="2">'BOM_Phan III'!$C$1:$N$83</definedName>
    <definedName name="_xlnm.Print_Area" localSheetId="3">'BOM_Phan IV'!$C$1:$Q$414</definedName>
    <definedName name="_xlnm.Print_Area" localSheetId="5">'LOẠI 1'!$C$1:$P$35</definedName>
    <definedName name="_xlnm.Print_Area" localSheetId="6">'LOẠI 2'!$C$1:$P$35</definedName>
    <definedName name="_xlnm.Print_Area" localSheetId="7">'LOẠI 3'!$C$1:$P$50</definedName>
    <definedName name="_xlnm.Print_Area" localSheetId="8">'LOẠI 4'!$C$1:$P$40</definedName>
    <definedName name="_xlnm.Print_Area" localSheetId="9">'LOẠI 5 AIR'!$C$1:$P$42</definedName>
    <definedName name="_xlnm.Print_Area" localSheetId="10">'LOẠI 5 PALEET'!$C$1:$P$42</definedName>
    <definedName name="_xlnm.Print_Area" localSheetId="11">'LOẠI 6'!$C$1:$P$35</definedName>
    <definedName name="_xlnm.Print_Titles" localSheetId="4">'BAO BI'!$11:$12</definedName>
    <definedName name="_xlnm.Print_Titles" localSheetId="1">'BOM_Phan II'!$10:$11</definedName>
    <definedName name="_xlnm.Print_Titles" localSheetId="2">'BOM_Phan III'!$11:$11</definedName>
    <definedName name="_xlnm.Print_Titles" localSheetId="3">'BOM_Phan IV'!$11:$11</definedName>
    <definedName name="_xlnm.Print_Titles" localSheetId="5">'LOẠI 1'!$11:$12</definedName>
    <definedName name="_xlnm.Print_Titles" localSheetId="6">'LOẠI 2'!$11:$12</definedName>
    <definedName name="_xlnm.Print_Titles" localSheetId="7">'LOẠI 3'!$11:$12</definedName>
    <definedName name="_xlnm.Print_Titles" localSheetId="8">'LOẠI 4'!$11:$12</definedName>
    <definedName name="_xlnm.Print_Titles" localSheetId="9">'LOẠI 5 AIR'!$11:$12</definedName>
    <definedName name="_xlnm.Print_Titles" localSheetId="10">'LOẠI 5 PALEET'!$11:$12</definedName>
    <definedName name="_xlnm.Print_Titles" localSheetId="11">'LOẠI 6'!$11:$12</definedName>
    <definedName name="THẦU_PHỤ_GIA_CÔNG" localSheetId="4">#REF!</definedName>
    <definedName name="THẦU_PHỤ_GIA_CÔNG" localSheetId="3">'BOM_Phan IV'!#REF!</definedName>
    <definedName name="THẦU_PHỤ_GIA_CÔNG">'BOM_Phan III'!$D$68</definedName>
    <definedName name="VẬT_TƯ_CƠ_KHÍ" localSheetId="4">#REF!</definedName>
    <definedName name="VẬT_TƯ_CƠ_KHÍ" localSheetId="3">'BOM_Phan IV'!$D$24</definedName>
    <definedName name="VẬT_TƯ_CƠ_KHÍ">'BOM_Phan III'!$D$24</definedName>
    <definedName name="VẬT_TƯ_FOAM_SOFA" localSheetId="4">'BAO BI'!#REF!</definedName>
    <definedName name="VẬT_TƯ_FOAM_SOFA" localSheetId="5">'LOẠI 1'!#REF!</definedName>
    <definedName name="VẬT_TƯ_FOAM_SOFA" localSheetId="6">'LOẠI 2'!#REF!</definedName>
    <definedName name="VẬT_TƯ_FOAM_SOFA" localSheetId="7">'LOẠI 3'!#REF!</definedName>
    <definedName name="VẬT_TƯ_FOAM_SOFA" localSheetId="8">'LOẠI 4'!#REF!</definedName>
    <definedName name="VẬT_TƯ_FOAM_SOFA" localSheetId="9">'LOẠI 5 AIR'!#REF!</definedName>
    <definedName name="VẬT_TƯ_FOAM_SOFA" localSheetId="10">'LOẠI 5 PALEET'!#REF!</definedName>
    <definedName name="VẬT_TƯ_FOAM_SOFA" localSheetId="11">'LOẠI 6'!#REF!</definedName>
    <definedName name="VẬT_TƯ_FOAM_SOFA">'BOM_Phan II'!$D$407</definedName>
    <definedName name="VẬT_TƯ_GỖ__VẬT_TƯ_TẤM" localSheetId="4">'BAO BI'!$D$13</definedName>
    <definedName name="VẬT_TƯ_GỖ__VẬT_TƯ_TẤM" localSheetId="5">'LOẠI 1'!$D$13</definedName>
    <definedName name="VẬT_TƯ_GỖ__VẬT_TƯ_TẤM" localSheetId="6">'LOẠI 2'!$D$13</definedName>
    <definedName name="VẬT_TƯ_GỖ__VẬT_TƯ_TẤM" localSheetId="7">'LOẠI 3'!$D$13</definedName>
    <definedName name="VẬT_TƯ_GỖ__VẬT_TƯ_TẤM" localSheetId="8">'LOẠI 4'!$D$13</definedName>
    <definedName name="VẬT_TƯ_GỖ__VẬT_TƯ_TẤM" localSheetId="9">'LOẠI 5 AIR'!$D$13</definedName>
    <definedName name="VẬT_TƯ_GỖ__VẬT_TƯ_TẤM" localSheetId="10">'LOẠI 5 PALEET'!$D$13</definedName>
    <definedName name="VẬT_TƯ_GỖ__VẬT_TƯ_TẤM" localSheetId="11">'LOẠI 6'!$D$13</definedName>
    <definedName name="VẬT_TƯ_GỖ__VẬT_TƯ_TẤM">'BOM_Phan II'!$D$12</definedName>
    <definedName name="VẬT_TƯ_PHỤ" localSheetId="4">#REF!</definedName>
    <definedName name="VẬT_TƯ_PHỤ" localSheetId="3">'BOM_Phan IV'!$D$34</definedName>
    <definedName name="VẬT_TƯ_PHỤ">'BOM_Phan III'!$D$34</definedName>
    <definedName name="VẬT_TƯ_VẢI__DA__SIMILI" localSheetId="4">'BAO BI'!#REF!</definedName>
    <definedName name="VẬT_TƯ_VẢI__DA__SIMILI" localSheetId="5">'LOẠI 1'!#REF!</definedName>
    <definedName name="VẬT_TƯ_VẢI__DA__SIMILI" localSheetId="6">'LOẠI 2'!#REF!</definedName>
    <definedName name="VẬT_TƯ_VẢI__DA__SIMILI" localSheetId="7">'LOẠI 3'!#REF!</definedName>
    <definedName name="VẬT_TƯ_VẢI__DA__SIMILI" localSheetId="8">'LOẠI 4'!#REF!</definedName>
    <definedName name="VẬT_TƯ_VẢI__DA__SIMILI" localSheetId="9">'LOẠI 5 AIR'!#REF!</definedName>
    <definedName name="VẬT_TƯ_VẢI__DA__SIMILI" localSheetId="10">'LOẠI 5 PALEET'!#REF!</definedName>
    <definedName name="VẬT_TƯ_VẢI__DA__SIMILI" localSheetId="11">'LOẠI 6'!#REF!</definedName>
    <definedName name="VẬT_TƯ_VẢI__DA__SIMILI">'BOM_Phan II'!$D$412</definedName>
  </definedNames>
  <calcPr calcId="191029"/>
  <pivotCaches>
    <pivotCache cacheId="0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7" l="1"/>
  <c r="E8" i="7"/>
  <c r="E7" i="7"/>
  <c r="E5" i="7"/>
  <c r="H59" i="1"/>
  <c r="P72" i="7"/>
  <c r="O72" i="7" s="1"/>
  <c r="P71" i="7"/>
  <c r="P70" i="7"/>
  <c r="O71" i="7" l="1"/>
  <c r="O70" i="7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07" i="9"/>
  <c r="T208" i="9"/>
  <c r="T209" i="9"/>
  <c r="T210" i="9"/>
  <c r="T211" i="9"/>
  <c r="T212" i="9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Y90" i="1"/>
  <c r="X90" i="1"/>
  <c r="W90" i="1"/>
  <c r="V90" i="1" s="1"/>
  <c r="T90" i="1"/>
  <c r="S90" i="1"/>
  <c r="Q90" i="1"/>
  <c r="R90" i="1" s="1"/>
  <c r="P90" i="1"/>
  <c r="N90" i="1"/>
  <c r="U90" i="1" s="1"/>
  <c r="Y89" i="1"/>
  <c r="X89" i="1"/>
  <c r="W89" i="1"/>
  <c r="V89" i="1" s="1"/>
  <c r="T89" i="1"/>
  <c r="S89" i="1"/>
  <c r="Q89" i="1"/>
  <c r="R89" i="1" s="1"/>
  <c r="P89" i="1"/>
  <c r="N89" i="1"/>
  <c r="U89" i="1" s="1"/>
  <c r="Y88" i="1"/>
  <c r="X88" i="1"/>
  <c r="W88" i="1"/>
  <c r="V88" i="1" s="1"/>
  <c r="T88" i="1"/>
  <c r="S88" i="1"/>
  <c r="Q88" i="1"/>
  <c r="R88" i="1" s="1"/>
  <c r="P88" i="1"/>
  <c r="N88" i="1"/>
  <c r="U88" i="1" s="1"/>
  <c r="Y87" i="1"/>
  <c r="X87" i="1"/>
  <c r="W87" i="1"/>
  <c r="V87" i="1" s="1"/>
  <c r="T87" i="1"/>
  <c r="S87" i="1"/>
  <c r="Q87" i="1"/>
  <c r="R87" i="1" s="1"/>
  <c r="P87" i="1"/>
  <c r="N87" i="1"/>
  <c r="U87" i="1" s="1"/>
  <c r="Y86" i="1"/>
  <c r="X86" i="1"/>
  <c r="W86" i="1"/>
  <c r="A86" i="1" s="1"/>
  <c r="T86" i="1"/>
  <c r="S86" i="1"/>
  <c r="Q86" i="1"/>
  <c r="R86" i="1" s="1"/>
  <c r="P86" i="1"/>
  <c r="N86" i="1"/>
  <c r="U86" i="1" s="1"/>
  <c r="Y85" i="1"/>
  <c r="X85" i="1"/>
  <c r="W85" i="1"/>
  <c r="V85" i="1" s="1"/>
  <c r="T85" i="1"/>
  <c r="S85" i="1"/>
  <c r="Q85" i="1"/>
  <c r="R85" i="1" s="1"/>
  <c r="P85" i="1"/>
  <c r="N85" i="1"/>
  <c r="U85" i="1" s="1"/>
  <c r="Y84" i="1"/>
  <c r="X84" i="1"/>
  <c r="W84" i="1"/>
  <c r="V84" i="1" s="1"/>
  <c r="T84" i="1"/>
  <c r="S84" i="1"/>
  <c r="Q84" i="1"/>
  <c r="R84" i="1" s="1"/>
  <c r="P84" i="1"/>
  <c r="N84" i="1"/>
  <c r="U84" i="1" s="1"/>
  <c r="Y83" i="1"/>
  <c r="X83" i="1"/>
  <c r="W83" i="1"/>
  <c r="V83" i="1" s="1"/>
  <c r="T83" i="1"/>
  <c r="S83" i="1"/>
  <c r="Q83" i="1"/>
  <c r="R83" i="1" s="1"/>
  <c r="P83" i="1"/>
  <c r="N83" i="1"/>
  <c r="U83" i="1" s="1"/>
  <c r="Y82" i="1"/>
  <c r="X82" i="1"/>
  <c r="D82" i="9" s="1"/>
  <c r="W82" i="9" s="1"/>
  <c r="W82" i="1"/>
  <c r="A82" i="1" s="1"/>
  <c r="T82" i="1"/>
  <c r="S82" i="1"/>
  <c r="Q82" i="1"/>
  <c r="R82" i="1" s="1"/>
  <c r="P82" i="1"/>
  <c r="N82" i="1"/>
  <c r="U82" i="1" s="1"/>
  <c r="Y81" i="1"/>
  <c r="X81" i="1"/>
  <c r="W81" i="1"/>
  <c r="V81" i="1" s="1"/>
  <c r="T81" i="1"/>
  <c r="S81" i="1"/>
  <c r="Q81" i="1"/>
  <c r="R81" i="1" s="1"/>
  <c r="P81" i="1"/>
  <c r="N81" i="1"/>
  <c r="U81" i="1" s="1"/>
  <c r="Y80" i="1"/>
  <c r="X80" i="1"/>
  <c r="W80" i="1"/>
  <c r="V80" i="1" s="1"/>
  <c r="T80" i="1"/>
  <c r="S80" i="1"/>
  <c r="Q80" i="1"/>
  <c r="R80" i="1" s="1"/>
  <c r="P80" i="1"/>
  <c r="N80" i="1"/>
  <c r="U80" i="1" s="1"/>
  <c r="Y79" i="1"/>
  <c r="X79" i="1"/>
  <c r="D79" i="9" s="1"/>
  <c r="W79" i="1"/>
  <c r="V79" i="1" s="1"/>
  <c r="T79" i="1"/>
  <c r="S79" i="1"/>
  <c r="Q79" i="1"/>
  <c r="R79" i="1" s="1"/>
  <c r="P79" i="1"/>
  <c r="N79" i="1"/>
  <c r="U79" i="1" s="1"/>
  <c r="Y78" i="1"/>
  <c r="X78" i="1"/>
  <c r="W78" i="1"/>
  <c r="A78" i="1" s="1"/>
  <c r="T78" i="1"/>
  <c r="S78" i="1"/>
  <c r="Q78" i="1"/>
  <c r="R78" i="1" s="1"/>
  <c r="P78" i="1"/>
  <c r="N78" i="1"/>
  <c r="U78" i="1" s="1"/>
  <c r="Y77" i="1"/>
  <c r="X77" i="1"/>
  <c r="W77" i="1"/>
  <c r="V77" i="1" s="1"/>
  <c r="T77" i="1"/>
  <c r="S77" i="1"/>
  <c r="Q77" i="1"/>
  <c r="R77" i="1" s="1"/>
  <c r="P77" i="1"/>
  <c r="N77" i="1"/>
  <c r="U77" i="1" s="1"/>
  <c r="Y76" i="1"/>
  <c r="X76" i="1"/>
  <c r="W76" i="1"/>
  <c r="V76" i="1" s="1"/>
  <c r="T76" i="1"/>
  <c r="S76" i="1"/>
  <c r="Q76" i="1"/>
  <c r="R76" i="1" s="1"/>
  <c r="P76" i="1"/>
  <c r="N76" i="1"/>
  <c r="U76" i="1" s="1"/>
  <c r="Y75" i="1"/>
  <c r="X75" i="1"/>
  <c r="W75" i="1"/>
  <c r="V75" i="1" s="1"/>
  <c r="T75" i="1"/>
  <c r="S75" i="1"/>
  <c r="Q75" i="1"/>
  <c r="R75" i="1" s="1"/>
  <c r="P75" i="1"/>
  <c r="N75" i="1"/>
  <c r="U75" i="1" s="1"/>
  <c r="Y74" i="1"/>
  <c r="X74" i="1"/>
  <c r="W74" i="1"/>
  <c r="A74" i="1" s="1"/>
  <c r="T74" i="1"/>
  <c r="S74" i="1"/>
  <c r="Q74" i="1"/>
  <c r="R74" i="1" s="1"/>
  <c r="P74" i="1"/>
  <c r="N74" i="1"/>
  <c r="U74" i="1" s="1"/>
  <c r="Y73" i="1"/>
  <c r="X73" i="1"/>
  <c r="W73" i="1"/>
  <c r="V73" i="1" s="1"/>
  <c r="T73" i="1"/>
  <c r="S73" i="1"/>
  <c r="Q73" i="1"/>
  <c r="R73" i="1" s="1"/>
  <c r="P73" i="1"/>
  <c r="N73" i="1"/>
  <c r="U73" i="1" s="1"/>
  <c r="Y72" i="1"/>
  <c r="X72" i="1"/>
  <c r="W72" i="1"/>
  <c r="V72" i="1" s="1"/>
  <c r="T72" i="1"/>
  <c r="S72" i="1"/>
  <c r="Q72" i="1"/>
  <c r="R72" i="1" s="1"/>
  <c r="P72" i="1"/>
  <c r="N72" i="1"/>
  <c r="U72" i="1" s="1"/>
  <c r="Y71" i="1"/>
  <c r="X71" i="1"/>
  <c r="W71" i="1"/>
  <c r="V71" i="1" s="1"/>
  <c r="T71" i="1"/>
  <c r="S71" i="1"/>
  <c r="Q71" i="1"/>
  <c r="R71" i="1" s="1"/>
  <c r="P71" i="1"/>
  <c r="N71" i="1"/>
  <c r="U71" i="1" s="1"/>
  <c r="Y70" i="1"/>
  <c r="X70" i="1"/>
  <c r="W70" i="1"/>
  <c r="A70" i="1" s="1"/>
  <c r="T70" i="1"/>
  <c r="S70" i="1"/>
  <c r="Q70" i="1"/>
  <c r="R70" i="1" s="1"/>
  <c r="P70" i="1"/>
  <c r="N70" i="1"/>
  <c r="U70" i="1" s="1"/>
  <c r="Y69" i="1"/>
  <c r="X69" i="1"/>
  <c r="W69" i="1"/>
  <c r="V69" i="1" s="1"/>
  <c r="T69" i="1"/>
  <c r="S69" i="1"/>
  <c r="Q69" i="1"/>
  <c r="R69" i="1" s="1"/>
  <c r="P69" i="1"/>
  <c r="N69" i="1"/>
  <c r="U69" i="1" s="1"/>
  <c r="Y68" i="1"/>
  <c r="X68" i="1"/>
  <c r="W68" i="1"/>
  <c r="V68" i="1" s="1"/>
  <c r="T68" i="1"/>
  <c r="S68" i="1"/>
  <c r="Q68" i="1"/>
  <c r="R68" i="1" s="1"/>
  <c r="P68" i="1"/>
  <c r="N68" i="1"/>
  <c r="U68" i="1" s="1"/>
  <c r="Y67" i="1"/>
  <c r="X67" i="1"/>
  <c r="W67" i="1"/>
  <c r="V67" i="1" s="1"/>
  <c r="T67" i="1"/>
  <c r="S67" i="1"/>
  <c r="Q67" i="1"/>
  <c r="R67" i="1" s="1"/>
  <c r="P67" i="1"/>
  <c r="N67" i="1"/>
  <c r="U67" i="1" s="1"/>
  <c r="Y66" i="1"/>
  <c r="X66" i="1"/>
  <c r="W66" i="1"/>
  <c r="V66" i="1" s="1"/>
  <c r="T66" i="1"/>
  <c r="S66" i="1"/>
  <c r="Q66" i="1"/>
  <c r="R66" i="1" s="1"/>
  <c r="P66" i="1"/>
  <c r="N66" i="1"/>
  <c r="U66" i="1" s="1"/>
  <c r="Y65" i="1"/>
  <c r="X65" i="1"/>
  <c r="W65" i="1"/>
  <c r="V65" i="1" s="1"/>
  <c r="T65" i="1"/>
  <c r="S65" i="1"/>
  <c r="Q65" i="1"/>
  <c r="R65" i="1" s="1"/>
  <c r="P65" i="1"/>
  <c r="N65" i="1"/>
  <c r="U65" i="1" s="1"/>
  <c r="Y64" i="1"/>
  <c r="X64" i="1"/>
  <c r="W64" i="1"/>
  <c r="V64" i="1" s="1"/>
  <c r="T64" i="1"/>
  <c r="S64" i="1"/>
  <c r="Q64" i="1"/>
  <c r="R64" i="1" s="1"/>
  <c r="P64" i="1"/>
  <c r="N64" i="1"/>
  <c r="U64" i="1" s="1"/>
  <c r="Y63" i="1"/>
  <c r="X63" i="1"/>
  <c r="W63" i="1"/>
  <c r="V63" i="1" s="1"/>
  <c r="T63" i="1"/>
  <c r="S63" i="1"/>
  <c r="Q63" i="1"/>
  <c r="R63" i="1" s="1"/>
  <c r="P63" i="1"/>
  <c r="N63" i="1"/>
  <c r="U63" i="1" s="1"/>
  <c r="Y62" i="1"/>
  <c r="X62" i="1"/>
  <c r="W62" i="1"/>
  <c r="A62" i="1" s="1"/>
  <c r="T62" i="1"/>
  <c r="S62" i="1"/>
  <c r="Q62" i="1"/>
  <c r="R62" i="1" s="1"/>
  <c r="P62" i="1"/>
  <c r="N62" i="1"/>
  <c r="U62" i="1" s="1"/>
  <c r="Y61" i="1"/>
  <c r="X61" i="1"/>
  <c r="W61" i="1"/>
  <c r="V61" i="1" s="1"/>
  <c r="T61" i="1"/>
  <c r="S61" i="1"/>
  <c r="Q61" i="1"/>
  <c r="R61" i="1" s="1"/>
  <c r="P61" i="1"/>
  <c r="N61" i="1"/>
  <c r="U61" i="1" s="1"/>
  <c r="Y60" i="1"/>
  <c r="X60" i="1"/>
  <c r="W60" i="1"/>
  <c r="V60" i="1" s="1"/>
  <c r="T60" i="1"/>
  <c r="S60" i="1"/>
  <c r="Q60" i="1"/>
  <c r="R60" i="1" s="1"/>
  <c r="P60" i="1"/>
  <c r="N60" i="1"/>
  <c r="U60" i="1" s="1"/>
  <c r="Y59" i="1"/>
  <c r="X59" i="1"/>
  <c r="W59" i="1"/>
  <c r="V59" i="1" s="1"/>
  <c r="T59" i="1"/>
  <c r="S59" i="1"/>
  <c r="Q59" i="1"/>
  <c r="R59" i="1" s="1"/>
  <c r="P59" i="1"/>
  <c r="N59" i="1"/>
  <c r="U59" i="1" s="1"/>
  <c r="Y58" i="1"/>
  <c r="X58" i="1"/>
  <c r="G58" i="9" s="1"/>
  <c r="W58" i="1"/>
  <c r="V58" i="1" s="1"/>
  <c r="T58" i="1"/>
  <c r="S58" i="1"/>
  <c r="Q58" i="1"/>
  <c r="R58" i="1" s="1"/>
  <c r="P58" i="1"/>
  <c r="N58" i="1"/>
  <c r="U58" i="1" s="1"/>
  <c r="Y57" i="1"/>
  <c r="X57" i="1"/>
  <c r="W57" i="1"/>
  <c r="V57" i="1" s="1"/>
  <c r="T57" i="1"/>
  <c r="S57" i="1"/>
  <c r="Q57" i="1"/>
  <c r="R57" i="1" s="1"/>
  <c r="P57" i="1"/>
  <c r="N57" i="1"/>
  <c r="U57" i="1" s="1"/>
  <c r="Y56" i="1"/>
  <c r="X56" i="1"/>
  <c r="W56" i="1"/>
  <c r="V56" i="1" s="1"/>
  <c r="T56" i="1"/>
  <c r="S56" i="1"/>
  <c r="Q56" i="1"/>
  <c r="R56" i="1" s="1"/>
  <c r="P56" i="1"/>
  <c r="N56" i="1"/>
  <c r="U56" i="1" s="1"/>
  <c r="Y55" i="1"/>
  <c r="X55" i="1"/>
  <c r="W55" i="1"/>
  <c r="V55" i="1" s="1"/>
  <c r="T55" i="1"/>
  <c r="S55" i="1"/>
  <c r="Q55" i="1"/>
  <c r="R55" i="1" s="1"/>
  <c r="P55" i="1"/>
  <c r="N55" i="1"/>
  <c r="U55" i="1" s="1"/>
  <c r="Y54" i="1"/>
  <c r="X54" i="1"/>
  <c r="W54" i="1"/>
  <c r="A54" i="1" s="1"/>
  <c r="T54" i="1"/>
  <c r="S54" i="1"/>
  <c r="Q54" i="1"/>
  <c r="R54" i="1" s="1"/>
  <c r="P54" i="1"/>
  <c r="N54" i="1"/>
  <c r="U54" i="1" s="1"/>
  <c r="Y53" i="1"/>
  <c r="X53" i="1"/>
  <c r="W53" i="1"/>
  <c r="V53" i="1" s="1"/>
  <c r="T53" i="1"/>
  <c r="S53" i="1"/>
  <c r="Q53" i="1"/>
  <c r="R53" i="1" s="1"/>
  <c r="P53" i="1"/>
  <c r="N53" i="1"/>
  <c r="U53" i="1" s="1"/>
  <c r="Y52" i="1"/>
  <c r="X52" i="1"/>
  <c r="W52" i="1"/>
  <c r="V52" i="1" s="1"/>
  <c r="T52" i="1"/>
  <c r="S52" i="1"/>
  <c r="Q52" i="1"/>
  <c r="R52" i="1" s="1"/>
  <c r="P52" i="1"/>
  <c r="N52" i="1"/>
  <c r="U52" i="1" s="1"/>
  <c r="Y51" i="1"/>
  <c r="X51" i="1"/>
  <c r="I51" i="9" s="1"/>
  <c r="W51" i="1"/>
  <c r="V51" i="1" s="1"/>
  <c r="T51" i="1"/>
  <c r="S51" i="1"/>
  <c r="Q51" i="1"/>
  <c r="R51" i="1" s="1"/>
  <c r="P51" i="1"/>
  <c r="N51" i="1"/>
  <c r="U51" i="1" s="1"/>
  <c r="Y50" i="1"/>
  <c r="X50" i="1"/>
  <c r="W50" i="1"/>
  <c r="V50" i="1" s="1"/>
  <c r="T50" i="1"/>
  <c r="S50" i="1"/>
  <c r="Q50" i="1"/>
  <c r="R50" i="1" s="1"/>
  <c r="P50" i="1"/>
  <c r="N50" i="1"/>
  <c r="U50" i="1" s="1"/>
  <c r="Y49" i="1"/>
  <c r="X49" i="1"/>
  <c r="W49" i="1"/>
  <c r="V49" i="1" s="1"/>
  <c r="T49" i="1"/>
  <c r="S49" i="1"/>
  <c r="Q49" i="1"/>
  <c r="R49" i="1" s="1"/>
  <c r="P49" i="1"/>
  <c r="N49" i="1"/>
  <c r="U49" i="1" s="1"/>
  <c r="Y48" i="1"/>
  <c r="X48" i="1"/>
  <c r="H48" i="9" s="1"/>
  <c r="W48" i="1"/>
  <c r="V48" i="1" s="1"/>
  <c r="T48" i="1"/>
  <c r="S48" i="1"/>
  <c r="Q48" i="1"/>
  <c r="R48" i="1" s="1"/>
  <c r="P48" i="1"/>
  <c r="N48" i="1"/>
  <c r="U48" i="1" s="1"/>
  <c r="Y47" i="1"/>
  <c r="X47" i="1"/>
  <c r="W47" i="1"/>
  <c r="V47" i="1" s="1"/>
  <c r="T47" i="1"/>
  <c r="S47" i="1"/>
  <c r="Q47" i="1"/>
  <c r="R47" i="1" s="1"/>
  <c r="P47" i="1"/>
  <c r="N47" i="1"/>
  <c r="U47" i="1" s="1"/>
  <c r="Y46" i="1"/>
  <c r="X46" i="1"/>
  <c r="W46" i="1"/>
  <c r="A46" i="1" s="1"/>
  <c r="T46" i="1"/>
  <c r="S46" i="1"/>
  <c r="Q46" i="1"/>
  <c r="R46" i="1" s="1"/>
  <c r="P46" i="1"/>
  <c r="N46" i="1"/>
  <c r="U46" i="1" s="1"/>
  <c r="Y45" i="1"/>
  <c r="X45" i="1"/>
  <c r="W45" i="1"/>
  <c r="V45" i="1" s="1"/>
  <c r="T45" i="1"/>
  <c r="S45" i="1"/>
  <c r="Q45" i="1"/>
  <c r="R45" i="1" s="1"/>
  <c r="P45" i="1"/>
  <c r="N45" i="1"/>
  <c r="U45" i="1" s="1"/>
  <c r="Y44" i="1"/>
  <c r="X44" i="1"/>
  <c r="W44" i="1"/>
  <c r="V44" i="1" s="1"/>
  <c r="T44" i="1"/>
  <c r="S44" i="1"/>
  <c r="Q44" i="1"/>
  <c r="R44" i="1" s="1"/>
  <c r="P44" i="1"/>
  <c r="N44" i="1"/>
  <c r="U44" i="1" s="1"/>
  <c r="Y43" i="1"/>
  <c r="X43" i="1"/>
  <c r="W43" i="1"/>
  <c r="V43" i="1" s="1"/>
  <c r="T43" i="1"/>
  <c r="S43" i="1"/>
  <c r="Q43" i="1"/>
  <c r="R43" i="1" s="1"/>
  <c r="P43" i="1"/>
  <c r="N43" i="1"/>
  <c r="U43" i="1" s="1"/>
  <c r="Y42" i="1"/>
  <c r="X42" i="1"/>
  <c r="H42" i="9" s="1"/>
  <c r="W42" i="1"/>
  <c r="V42" i="1" s="1"/>
  <c r="T42" i="1"/>
  <c r="S42" i="1"/>
  <c r="Q42" i="1"/>
  <c r="R42" i="1" s="1"/>
  <c r="P42" i="1"/>
  <c r="N42" i="1"/>
  <c r="U42" i="1" s="1"/>
  <c r="Y41" i="1"/>
  <c r="X41" i="1"/>
  <c r="W41" i="1"/>
  <c r="V41" i="1" s="1"/>
  <c r="T41" i="1"/>
  <c r="S41" i="1"/>
  <c r="Q41" i="1"/>
  <c r="R41" i="1" s="1"/>
  <c r="P41" i="1"/>
  <c r="N41" i="1"/>
  <c r="U41" i="1" s="1"/>
  <c r="Y40" i="1"/>
  <c r="X40" i="1"/>
  <c r="W40" i="1"/>
  <c r="V40" i="1" s="1"/>
  <c r="T40" i="1"/>
  <c r="S40" i="1"/>
  <c r="Q40" i="1"/>
  <c r="R40" i="1" s="1"/>
  <c r="P40" i="1"/>
  <c r="N40" i="1"/>
  <c r="U40" i="1" s="1"/>
  <c r="Y141" i="1"/>
  <c r="X141" i="1"/>
  <c r="W141" i="1"/>
  <c r="V141" i="1" s="1"/>
  <c r="T141" i="1"/>
  <c r="S141" i="1"/>
  <c r="Q141" i="1"/>
  <c r="R141" i="1" s="1"/>
  <c r="P141" i="1"/>
  <c r="N141" i="1"/>
  <c r="U141" i="1" s="1"/>
  <c r="Y140" i="1"/>
  <c r="X140" i="1"/>
  <c r="I140" i="9" s="1"/>
  <c r="W140" i="1"/>
  <c r="V140" i="1" s="1"/>
  <c r="T140" i="1"/>
  <c r="S140" i="1"/>
  <c r="Q140" i="1"/>
  <c r="R140" i="1" s="1"/>
  <c r="P140" i="1"/>
  <c r="N140" i="1"/>
  <c r="U140" i="1" s="1"/>
  <c r="Y139" i="1"/>
  <c r="X139" i="1"/>
  <c r="W139" i="1"/>
  <c r="V139" i="1" s="1"/>
  <c r="T139" i="1"/>
  <c r="S139" i="1"/>
  <c r="Q139" i="1"/>
  <c r="R139" i="1" s="1"/>
  <c r="P139" i="1"/>
  <c r="N139" i="1"/>
  <c r="U139" i="1" s="1"/>
  <c r="Y138" i="1"/>
  <c r="X138" i="1"/>
  <c r="W138" i="1"/>
  <c r="V138" i="1" s="1"/>
  <c r="T138" i="1"/>
  <c r="S138" i="1"/>
  <c r="Q138" i="1"/>
  <c r="R138" i="1" s="1"/>
  <c r="P138" i="1"/>
  <c r="N138" i="1"/>
  <c r="U138" i="1" s="1"/>
  <c r="Y137" i="1"/>
  <c r="X137" i="1"/>
  <c r="W137" i="1"/>
  <c r="A137" i="1" s="1"/>
  <c r="T137" i="1"/>
  <c r="S137" i="1"/>
  <c r="Q137" i="1"/>
  <c r="R137" i="1" s="1"/>
  <c r="P137" i="1"/>
  <c r="N137" i="1"/>
  <c r="U137" i="1" s="1"/>
  <c r="Y136" i="1"/>
  <c r="X136" i="1"/>
  <c r="D136" i="9" s="1"/>
  <c r="W136" i="1"/>
  <c r="V136" i="1" s="1"/>
  <c r="T136" i="1"/>
  <c r="S136" i="1"/>
  <c r="Q136" i="1"/>
  <c r="R136" i="1" s="1"/>
  <c r="P136" i="1"/>
  <c r="N136" i="1"/>
  <c r="U136" i="1" s="1"/>
  <c r="Y135" i="1"/>
  <c r="X135" i="1"/>
  <c r="W135" i="1"/>
  <c r="V135" i="1" s="1"/>
  <c r="T135" i="1"/>
  <c r="S135" i="1"/>
  <c r="Q135" i="1"/>
  <c r="R135" i="1" s="1"/>
  <c r="P135" i="1"/>
  <c r="N135" i="1"/>
  <c r="U135" i="1" s="1"/>
  <c r="Y134" i="1"/>
  <c r="X134" i="1"/>
  <c r="W134" i="1"/>
  <c r="V134" i="1" s="1"/>
  <c r="T134" i="1"/>
  <c r="S134" i="1"/>
  <c r="Q134" i="1"/>
  <c r="R134" i="1" s="1"/>
  <c r="P134" i="1"/>
  <c r="N134" i="1"/>
  <c r="U134" i="1" s="1"/>
  <c r="Y133" i="1"/>
  <c r="X133" i="1"/>
  <c r="W133" i="1"/>
  <c r="A133" i="1" s="1"/>
  <c r="T133" i="1"/>
  <c r="S133" i="1"/>
  <c r="Q133" i="1"/>
  <c r="R133" i="1" s="1"/>
  <c r="P133" i="1"/>
  <c r="N133" i="1"/>
  <c r="U133" i="1" s="1"/>
  <c r="Y132" i="1"/>
  <c r="X132" i="1"/>
  <c r="W132" i="1"/>
  <c r="V132" i="1" s="1"/>
  <c r="T132" i="1"/>
  <c r="S132" i="1"/>
  <c r="Q132" i="1"/>
  <c r="R132" i="1" s="1"/>
  <c r="P132" i="1"/>
  <c r="N132" i="1"/>
  <c r="U132" i="1" s="1"/>
  <c r="Y131" i="1"/>
  <c r="X131" i="1"/>
  <c r="F131" i="9" s="1"/>
  <c r="W131" i="1"/>
  <c r="V131" i="1" s="1"/>
  <c r="T131" i="1"/>
  <c r="S131" i="1"/>
  <c r="Q131" i="1"/>
  <c r="R131" i="1" s="1"/>
  <c r="P131" i="1"/>
  <c r="N131" i="1"/>
  <c r="U131" i="1" s="1"/>
  <c r="Y130" i="1"/>
  <c r="X130" i="1"/>
  <c r="W130" i="1"/>
  <c r="V130" i="1" s="1"/>
  <c r="T130" i="1"/>
  <c r="S130" i="1"/>
  <c r="Q130" i="1"/>
  <c r="R130" i="1" s="1"/>
  <c r="P130" i="1"/>
  <c r="N130" i="1"/>
  <c r="U130" i="1" s="1"/>
  <c r="Y129" i="1"/>
  <c r="X129" i="1"/>
  <c r="W129" i="1"/>
  <c r="A129" i="1" s="1"/>
  <c r="T129" i="1"/>
  <c r="S129" i="1"/>
  <c r="Q129" i="1"/>
  <c r="R129" i="1" s="1"/>
  <c r="P129" i="1"/>
  <c r="N129" i="1"/>
  <c r="U129" i="1" s="1"/>
  <c r="Y128" i="1"/>
  <c r="X128" i="1"/>
  <c r="W128" i="1"/>
  <c r="A128" i="1" s="1"/>
  <c r="T128" i="1"/>
  <c r="S128" i="1"/>
  <c r="Q128" i="1"/>
  <c r="R128" i="1" s="1"/>
  <c r="P128" i="1"/>
  <c r="N128" i="1"/>
  <c r="U128" i="1" s="1"/>
  <c r="Y127" i="1"/>
  <c r="X127" i="1"/>
  <c r="W127" i="1"/>
  <c r="V127" i="1" s="1"/>
  <c r="T127" i="1"/>
  <c r="S127" i="1"/>
  <c r="Q127" i="1"/>
  <c r="R127" i="1" s="1"/>
  <c r="P127" i="1"/>
  <c r="N127" i="1"/>
  <c r="U127" i="1" s="1"/>
  <c r="Y126" i="1"/>
  <c r="X126" i="1"/>
  <c r="W126" i="1"/>
  <c r="A126" i="1" s="1"/>
  <c r="T126" i="1"/>
  <c r="S126" i="1"/>
  <c r="Q126" i="1"/>
  <c r="R126" i="1" s="1"/>
  <c r="P126" i="1"/>
  <c r="N126" i="1"/>
  <c r="U126" i="1" s="1"/>
  <c r="Y125" i="1"/>
  <c r="X125" i="1"/>
  <c r="W125" i="1"/>
  <c r="V125" i="1" s="1"/>
  <c r="T125" i="1"/>
  <c r="S125" i="1"/>
  <c r="Q125" i="1"/>
  <c r="R125" i="1" s="1"/>
  <c r="P125" i="1"/>
  <c r="N125" i="1"/>
  <c r="U125" i="1" s="1"/>
  <c r="Y124" i="1"/>
  <c r="X124" i="1"/>
  <c r="W124" i="1"/>
  <c r="V124" i="1" s="1"/>
  <c r="T124" i="1"/>
  <c r="S124" i="1"/>
  <c r="Q124" i="1"/>
  <c r="R124" i="1" s="1"/>
  <c r="P124" i="1"/>
  <c r="N124" i="1"/>
  <c r="U124" i="1" s="1"/>
  <c r="Y123" i="1"/>
  <c r="X123" i="1"/>
  <c r="W123" i="1"/>
  <c r="V123" i="1" s="1"/>
  <c r="T123" i="1"/>
  <c r="S123" i="1"/>
  <c r="Q123" i="1"/>
  <c r="R123" i="1" s="1"/>
  <c r="P123" i="1"/>
  <c r="N123" i="1"/>
  <c r="U123" i="1" s="1"/>
  <c r="Y122" i="1"/>
  <c r="X122" i="1"/>
  <c r="W122" i="1"/>
  <c r="V122" i="1" s="1"/>
  <c r="T122" i="1"/>
  <c r="S122" i="1"/>
  <c r="Q122" i="1"/>
  <c r="R122" i="1" s="1"/>
  <c r="P122" i="1"/>
  <c r="N122" i="1"/>
  <c r="U122" i="1" s="1"/>
  <c r="Y121" i="1"/>
  <c r="X121" i="1"/>
  <c r="W121" i="1"/>
  <c r="A121" i="1" s="1"/>
  <c r="T121" i="1"/>
  <c r="S121" i="1"/>
  <c r="Q121" i="1"/>
  <c r="R121" i="1" s="1"/>
  <c r="P121" i="1"/>
  <c r="N121" i="1"/>
  <c r="U121" i="1" s="1"/>
  <c r="Y120" i="1"/>
  <c r="X120" i="1"/>
  <c r="W120" i="1"/>
  <c r="A120" i="1" s="1"/>
  <c r="T120" i="1"/>
  <c r="S120" i="1"/>
  <c r="Q120" i="1"/>
  <c r="R120" i="1" s="1"/>
  <c r="P120" i="1"/>
  <c r="N120" i="1"/>
  <c r="U120" i="1" s="1"/>
  <c r="Y119" i="1"/>
  <c r="X119" i="1"/>
  <c r="W119" i="1"/>
  <c r="V119" i="1" s="1"/>
  <c r="T119" i="1"/>
  <c r="S119" i="1"/>
  <c r="Q119" i="1"/>
  <c r="R119" i="1" s="1"/>
  <c r="P119" i="1"/>
  <c r="N119" i="1"/>
  <c r="U119" i="1" s="1"/>
  <c r="Y118" i="1"/>
  <c r="X118" i="1"/>
  <c r="W118" i="1"/>
  <c r="V118" i="1" s="1"/>
  <c r="T118" i="1"/>
  <c r="S118" i="1"/>
  <c r="Q118" i="1"/>
  <c r="R118" i="1" s="1"/>
  <c r="P118" i="1"/>
  <c r="N118" i="1"/>
  <c r="U118" i="1" s="1"/>
  <c r="Y117" i="1"/>
  <c r="X117" i="1"/>
  <c r="W117" i="1"/>
  <c r="V117" i="1" s="1"/>
  <c r="T117" i="1"/>
  <c r="S117" i="1"/>
  <c r="Q117" i="1"/>
  <c r="R117" i="1" s="1"/>
  <c r="P117" i="1"/>
  <c r="N117" i="1"/>
  <c r="U117" i="1" s="1"/>
  <c r="Y116" i="1"/>
  <c r="X116" i="1"/>
  <c r="W116" i="1"/>
  <c r="V116" i="1" s="1"/>
  <c r="T116" i="1"/>
  <c r="S116" i="1"/>
  <c r="Q116" i="1"/>
  <c r="R116" i="1" s="1"/>
  <c r="P116" i="1"/>
  <c r="N116" i="1"/>
  <c r="U116" i="1" s="1"/>
  <c r="Y115" i="1"/>
  <c r="X115" i="1"/>
  <c r="W115" i="1"/>
  <c r="V115" i="1" s="1"/>
  <c r="T115" i="1"/>
  <c r="S115" i="1"/>
  <c r="Q115" i="1"/>
  <c r="R115" i="1" s="1"/>
  <c r="P115" i="1"/>
  <c r="N115" i="1"/>
  <c r="U115" i="1" s="1"/>
  <c r="Y114" i="1"/>
  <c r="X114" i="1"/>
  <c r="W114" i="1"/>
  <c r="V114" i="1" s="1"/>
  <c r="T114" i="1"/>
  <c r="S114" i="1"/>
  <c r="Q114" i="1"/>
  <c r="R114" i="1" s="1"/>
  <c r="P114" i="1"/>
  <c r="N114" i="1"/>
  <c r="U114" i="1" s="1"/>
  <c r="Y113" i="1"/>
  <c r="X113" i="1"/>
  <c r="W113" i="1"/>
  <c r="A113" i="1" s="1"/>
  <c r="T113" i="1"/>
  <c r="S113" i="1"/>
  <c r="Q113" i="1"/>
  <c r="R113" i="1" s="1"/>
  <c r="P113" i="1"/>
  <c r="N113" i="1"/>
  <c r="U113" i="1" s="1"/>
  <c r="Y112" i="1"/>
  <c r="X112" i="1"/>
  <c r="W112" i="1"/>
  <c r="A112" i="1" s="1"/>
  <c r="T112" i="1"/>
  <c r="S112" i="1"/>
  <c r="Q112" i="1"/>
  <c r="R112" i="1" s="1"/>
  <c r="P112" i="1"/>
  <c r="N112" i="1"/>
  <c r="U112" i="1" s="1"/>
  <c r="Y111" i="1"/>
  <c r="X111" i="1"/>
  <c r="W111" i="1"/>
  <c r="V111" i="1" s="1"/>
  <c r="T111" i="1"/>
  <c r="S111" i="1"/>
  <c r="Q111" i="1"/>
  <c r="R111" i="1" s="1"/>
  <c r="P111" i="1"/>
  <c r="N111" i="1"/>
  <c r="U111" i="1" s="1"/>
  <c r="Y110" i="1"/>
  <c r="X110" i="1"/>
  <c r="W110" i="1"/>
  <c r="V110" i="1" s="1"/>
  <c r="T110" i="1"/>
  <c r="S110" i="1"/>
  <c r="Q110" i="1"/>
  <c r="R110" i="1" s="1"/>
  <c r="P110" i="1"/>
  <c r="N110" i="1"/>
  <c r="U110" i="1" s="1"/>
  <c r="Y109" i="1"/>
  <c r="X109" i="1"/>
  <c r="W109" i="1"/>
  <c r="V109" i="1" s="1"/>
  <c r="T109" i="1"/>
  <c r="S109" i="1"/>
  <c r="Q109" i="1"/>
  <c r="R109" i="1" s="1"/>
  <c r="P109" i="1"/>
  <c r="N109" i="1"/>
  <c r="U109" i="1" s="1"/>
  <c r="Y108" i="1"/>
  <c r="X108" i="1"/>
  <c r="W108" i="1"/>
  <c r="V108" i="1" s="1"/>
  <c r="T108" i="1"/>
  <c r="S108" i="1"/>
  <c r="Q108" i="1"/>
  <c r="R108" i="1" s="1"/>
  <c r="P108" i="1"/>
  <c r="N108" i="1"/>
  <c r="U108" i="1" s="1"/>
  <c r="Y107" i="1"/>
  <c r="X107" i="1"/>
  <c r="W107" i="1"/>
  <c r="V107" i="1" s="1"/>
  <c r="T107" i="1"/>
  <c r="S107" i="1"/>
  <c r="Q107" i="1"/>
  <c r="R107" i="1" s="1"/>
  <c r="P107" i="1"/>
  <c r="N107" i="1"/>
  <c r="U107" i="1" s="1"/>
  <c r="Y106" i="1"/>
  <c r="X106" i="1"/>
  <c r="W106" i="1"/>
  <c r="V106" i="1" s="1"/>
  <c r="T106" i="1"/>
  <c r="S106" i="1"/>
  <c r="Q106" i="1"/>
  <c r="R106" i="1" s="1"/>
  <c r="P106" i="1"/>
  <c r="N106" i="1"/>
  <c r="U106" i="1" s="1"/>
  <c r="Y105" i="1"/>
  <c r="X105" i="1"/>
  <c r="W105" i="1"/>
  <c r="A105" i="1" s="1"/>
  <c r="T105" i="1"/>
  <c r="S105" i="1"/>
  <c r="Q105" i="1"/>
  <c r="R105" i="1" s="1"/>
  <c r="P105" i="1"/>
  <c r="N105" i="1"/>
  <c r="U105" i="1" s="1"/>
  <c r="Y104" i="1"/>
  <c r="X104" i="1"/>
  <c r="W104" i="1"/>
  <c r="A104" i="1" s="1"/>
  <c r="T104" i="1"/>
  <c r="S104" i="1"/>
  <c r="Q104" i="1"/>
  <c r="R104" i="1" s="1"/>
  <c r="P104" i="1"/>
  <c r="N104" i="1"/>
  <c r="U104" i="1" s="1"/>
  <c r="Y103" i="1"/>
  <c r="X103" i="1"/>
  <c r="W103" i="1"/>
  <c r="V103" i="1" s="1"/>
  <c r="T103" i="1"/>
  <c r="S103" i="1"/>
  <c r="Q103" i="1"/>
  <c r="R103" i="1" s="1"/>
  <c r="P103" i="1"/>
  <c r="N103" i="1"/>
  <c r="U103" i="1" s="1"/>
  <c r="Y102" i="1"/>
  <c r="X102" i="1"/>
  <c r="W102" i="1"/>
  <c r="V102" i="1" s="1"/>
  <c r="T102" i="1"/>
  <c r="S102" i="1"/>
  <c r="Q102" i="1"/>
  <c r="R102" i="1" s="1"/>
  <c r="P102" i="1"/>
  <c r="N102" i="1"/>
  <c r="U102" i="1" s="1"/>
  <c r="Y101" i="1"/>
  <c r="X101" i="1"/>
  <c r="W101" i="1"/>
  <c r="V101" i="1" s="1"/>
  <c r="T101" i="1"/>
  <c r="S101" i="1"/>
  <c r="Q101" i="1"/>
  <c r="R101" i="1" s="1"/>
  <c r="P101" i="1"/>
  <c r="N101" i="1"/>
  <c r="U101" i="1" s="1"/>
  <c r="Y100" i="1"/>
  <c r="X100" i="1"/>
  <c r="W100" i="1"/>
  <c r="V100" i="1" s="1"/>
  <c r="T100" i="1"/>
  <c r="S100" i="1"/>
  <c r="Q100" i="1"/>
  <c r="R100" i="1" s="1"/>
  <c r="P100" i="1"/>
  <c r="N100" i="1"/>
  <c r="U100" i="1" s="1"/>
  <c r="Y99" i="1"/>
  <c r="X99" i="1"/>
  <c r="W99" i="1"/>
  <c r="V99" i="1" s="1"/>
  <c r="T99" i="1"/>
  <c r="S99" i="1"/>
  <c r="Q99" i="1"/>
  <c r="R99" i="1" s="1"/>
  <c r="P99" i="1"/>
  <c r="N99" i="1"/>
  <c r="U99" i="1" s="1"/>
  <c r="Y98" i="1"/>
  <c r="X98" i="1"/>
  <c r="W98" i="1"/>
  <c r="V98" i="1" s="1"/>
  <c r="T98" i="1"/>
  <c r="S98" i="1"/>
  <c r="Q98" i="1"/>
  <c r="R98" i="1" s="1"/>
  <c r="P98" i="1"/>
  <c r="N98" i="1"/>
  <c r="U98" i="1" s="1"/>
  <c r="Y97" i="1"/>
  <c r="X97" i="1"/>
  <c r="H97" i="9" s="1"/>
  <c r="W97" i="1"/>
  <c r="A97" i="1" s="1"/>
  <c r="T97" i="1"/>
  <c r="S97" i="1"/>
  <c r="Q97" i="1"/>
  <c r="R97" i="1" s="1"/>
  <c r="P97" i="1"/>
  <c r="N97" i="1"/>
  <c r="U97" i="1" s="1"/>
  <c r="Y96" i="1"/>
  <c r="X96" i="1"/>
  <c r="W96" i="1"/>
  <c r="A96" i="1" s="1"/>
  <c r="T96" i="1"/>
  <c r="S96" i="1"/>
  <c r="Q96" i="1"/>
  <c r="R96" i="1" s="1"/>
  <c r="P96" i="1"/>
  <c r="N96" i="1"/>
  <c r="U96" i="1" s="1"/>
  <c r="Y95" i="1"/>
  <c r="X95" i="1"/>
  <c r="W95" i="1"/>
  <c r="V95" i="1" s="1"/>
  <c r="T95" i="1"/>
  <c r="S95" i="1"/>
  <c r="Q95" i="1"/>
  <c r="R95" i="1" s="1"/>
  <c r="P95" i="1"/>
  <c r="N95" i="1"/>
  <c r="U95" i="1" s="1"/>
  <c r="Y94" i="1"/>
  <c r="X94" i="1"/>
  <c r="W94" i="1"/>
  <c r="V94" i="1" s="1"/>
  <c r="T94" i="1"/>
  <c r="S94" i="1"/>
  <c r="Q94" i="1"/>
  <c r="R94" i="1" s="1"/>
  <c r="P94" i="1"/>
  <c r="N94" i="1"/>
  <c r="U94" i="1" s="1"/>
  <c r="Y93" i="1"/>
  <c r="X93" i="1"/>
  <c r="F93" i="9" s="1"/>
  <c r="W93" i="1"/>
  <c r="V93" i="1" s="1"/>
  <c r="T93" i="1"/>
  <c r="S93" i="1"/>
  <c r="Q93" i="1"/>
  <c r="R93" i="1" s="1"/>
  <c r="P93" i="1"/>
  <c r="N93" i="1"/>
  <c r="U93" i="1" s="1"/>
  <c r="Y92" i="1"/>
  <c r="X92" i="1"/>
  <c r="W92" i="1"/>
  <c r="V92" i="1" s="1"/>
  <c r="T92" i="1"/>
  <c r="S92" i="1"/>
  <c r="Q92" i="1"/>
  <c r="R92" i="1" s="1"/>
  <c r="P92" i="1"/>
  <c r="N92" i="1"/>
  <c r="U92" i="1" s="1"/>
  <c r="Y91" i="1"/>
  <c r="X91" i="1"/>
  <c r="W91" i="1"/>
  <c r="V91" i="1" s="1"/>
  <c r="T91" i="1"/>
  <c r="S91" i="1"/>
  <c r="Q91" i="1"/>
  <c r="R91" i="1" s="1"/>
  <c r="P91" i="1"/>
  <c r="N91" i="1"/>
  <c r="U91" i="1" s="1"/>
  <c r="Y192" i="1"/>
  <c r="X192" i="1"/>
  <c r="W192" i="1"/>
  <c r="V192" i="1" s="1"/>
  <c r="T192" i="1"/>
  <c r="S192" i="1"/>
  <c r="Q192" i="1"/>
  <c r="R192" i="1" s="1"/>
  <c r="P192" i="1"/>
  <c r="N192" i="1"/>
  <c r="U192" i="1" s="1"/>
  <c r="Y191" i="1"/>
  <c r="X191" i="1"/>
  <c r="W191" i="1"/>
  <c r="V191" i="1" s="1"/>
  <c r="T191" i="1"/>
  <c r="S191" i="1"/>
  <c r="Q191" i="1"/>
  <c r="R191" i="1" s="1"/>
  <c r="P191" i="1"/>
  <c r="N191" i="1"/>
  <c r="U191" i="1" s="1"/>
  <c r="Y190" i="1"/>
  <c r="X190" i="1"/>
  <c r="W190" i="1"/>
  <c r="A190" i="1" s="1"/>
  <c r="T190" i="1"/>
  <c r="S190" i="1"/>
  <c r="Q190" i="1"/>
  <c r="R190" i="1" s="1"/>
  <c r="P190" i="1"/>
  <c r="N190" i="1"/>
  <c r="U190" i="1" s="1"/>
  <c r="Y189" i="1"/>
  <c r="X189" i="1"/>
  <c r="W189" i="1"/>
  <c r="V189" i="1" s="1"/>
  <c r="T189" i="1"/>
  <c r="S189" i="1"/>
  <c r="Q189" i="1"/>
  <c r="R189" i="1" s="1"/>
  <c r="P189" i="1"/>
  <c r="N189" i="1"/>
  <c r="U189" i="1" s="1"/>
  <c r="Y188" i="1"/>
  <c r="X188" i="1"/>
  <c r="W188" i="1"/>
  <c r="A188" i="1" s="1"/>
  <c r="T188" i="1"/>
  <c r="S188" i="1"/>
  <c r="Q188" i="1"/>
  <c r="R188" i="1" s="1"/>
  <c r="P188" i="1"/>
  <c r="N188" i="1"/>
  <c r="U188" i="1" s="1"/>
  <c r="Y187" i="1"/>
  <c r="X187" i="1"/>
  <c r="F187" i="9" s="1"/>
  <c r="W187" i="1"/>
  <c r="V187" i="1" s="1"/>
  <c r="T187" i="1"/>
  <c r="S187" i="1"/>
  <c r="Q187" i="1"/>
  <c r="R187" i="1" s="1"/>
  <c r="P187" i="1"/>
  <c r="N187" i="1"/>
  <c r="U187" i="1" s="1"/>
  <c r="Y186" i="1"/>
  <c r="X186" i="1"/>
  <c r="D186" i="9" s="1"/>
  <c r="W186" i="1"/>
  <c r="V186" i="1" s="1"/>
  <c r="T186" i="1"/>
  <c r="S186" i="1"/>
  <c r="Q186" i="1"/>
  <c r="R186" i="1" s="1"/>
  <c r="P186" i="1"/>
  <c r="N186" i="1"/>
  <c r="U186" i="1" s="1"/>
  <c r="Y185" i="1"/>
  <c r="X185" i="1"/>
  <c r="W185" i="1"/>
  <c r="V185" i="1" s="1"/>
  <c r="T185" i="1"/>
  <c r="S185" i="1"/>
  <c r="Q185" i="1"/>
  <c r="R185" i="1" s="1"/>
  <c r="P185" i="1"/>
  <c r="N185" i="1"/>
  <c r="U185" i="1" s="1"/>
  <c r="Y184" i="1"/>
  <c r="X184" i="1"/>
  <c r="I184" i="9" s="1"/>
  <c r="W184" i="1"/>
  <c r="V184" i="1" s="1"/>
  <c r="T184" i="1"/>
  <c r="S184" i="1"/>
  <c r="Q184" i="1"/>
  <c r="R184" i="1" s="1"/>
  <c r="P184" i="1"/>
  <c r="N184" i="1"/>
  <c r="U184" i="1" s="1"/>
  <c r="Y183" i="1"/>
  <c r="X183" i="1"/>
  <c r="G183" i="9" s="1"/>
  <c r="W183" i="1"/>
  <c r="V183" i="1" s="1"/>
  <c r="T183" i="1"/>
  <c r="S183" i="1"/>
  <c r="Q183" i="1"/>
  <c r="R183" i="1" s="1"/>
  <c r="P183" i="1"/>
  <c r="N183" i="1"/>
  <c r="U183" i="1" s="1"/>
  <c r="Y182" i="1"/>
  <c r="X182" i="1"/>
  <c r="E182" i="9" s="1"/>
  <c r="W182" i="1"/>
  <c r="V182" i="1" s="1"/>
  <c r="T182" i="1"/>
  <c r="S182" i="1"/>
  <c r="Q182" i="1"/>
  <c r="R182" i="1" s="1"/>
  <c r="P182" i="1"/>
  <c r="N182" i="1"/>
  <c r="U182" i="1" s="1"/>
  <c r="Y181" i="1"/>
  <c r="X181" i="1"/>
  <c r="W181" i="1"/>
  <c r="V181" i="1" s="1"/>
  <c r="T181" i="1"/>
  <c r="S181" i="1"/>
  <c r="Q181" i="1"/>
  <c r="R181" i="1" s="1"/>
  <c r="P181" i="1"/>
  <c r="N181" i="1"/>
  <c r="U181" i="1" s="1"/>
  <c r="Y180" i="1"/>
  <c r="X180" i="1"/>
  <c r="W180" i="1"/>
  <c r="V180" i="1" s="1"/>
  <c r="T180" i="1"/>
  <c r="S180" i="1"/>
  <c r="Q180" i="1"/>
  <c r="R180" i="1" s="1"/>
  <c r="P180" i="1"/>
  <c r="N180" i="1"/>
  <c r="U180" i="1" s="1"/>
  <c r="Y179" i="1"/>
  <c r="X179" i="1"/>
  <c r="W179" i="1"/>
  <c r="V179" i="1" s="1"/>
  <c r="T179" i="1"/>
  <c r="S179" i="1"/>
  <c r="Q179" i="1"/>
  <c r="R179" i="1" s="1"/>
  <c r="P179" i="1"/>
  <c r="N179" i="1"/>
  <c r="U179" i="1" s="1"/>
  <c r="Y178" i="1"/>
  <c r="X178" i="1"/>
  <c r="W178" i="1"/>
  <c r="V178" i="1" s="1"/>
  <c r="T178" i="1"/>
  <c r="S178" i="1"/>
  <c r="Q178" i="1"/>
  <c r="R178" i="1" s="1"/>
  <c r="P178" i="1"/>
  <c r="N178" i="1"/>
  <c r="U178" i="1" s="1"/>
  <c r="Y177" i="1"/>
  <c r="X177" i="1"/>
  <c r="W177" i="1"/>
  <c r="V177" i="1" s="1"/>
  <c r="T177" i="1"/>
  <c r="S177" i="1"/>
  <c r="Q177" i="1"/>
  <c r="R177" i="1" s="1"/>
  <c r="P177" i="1"/>
  <c r="N177" i="1"/>
  <c r="U177" i="1" s="1"/>
  <c r="Y176" i="1"/>
  <c r="X176" i="1"/>
  <c r="W176" i="1"/>
  <c r="V176" i="1" s="1"/>
  <c r="T176" i="1"/>
  <c r="S176" i="1"/>
  <c r="Q176" i="1"/>
  <c r="R176" i="1" s="1"/>
  <c r="P176" i="1"/>
  <c r="N176" i="1"/>
  <c r="U176" i="1" s="1"/>
  <c r="Y175" i="1"/>
  <c r="X175" i="1"/>
  <c r="H175" i="9" s="1"/>
  <c r="W175" i="1"/>
  <c r="V175" i="1" s="1"/>
  <c r="T175" i="1"/>
  <c r="S175" i="1"/>
  <c r="Q175" i="1"/>
  <c r="R175" i="1" s="1"/>
  <c r="P175" i="1"/>
  <c r="N175" i="1"/>
  <c r="U175" i="1" s="1"/>
  <c r="Y174" i="1"/>
  <c r="X174" i="1"/>
  <c r="F174" i="9" s="1"/>
  <c r="W174" i="1"/>
  <c r="V174" i="1" s="1"/>
  <c r="T174" i="1"/>
  <c r="S174" i="1"/>
  <c r="Q174" i="1"/>
  <c r="R174" i="1" s="1"/>
  <c r="P174" i="1"/>
  <c r="N174" i="1"/>
  <c r="U174" i="1" s="1"/>
  <c r="Y173" i="1"/>
  <c r="X173" i="1"/>
  <c r="D173" i="9" s="1"/>
  <c r="C173" i="9" s="1"/>
  <c r="J173" i="9" s="1"/>
  <c r="W173" i="1"/>
  <c r="V173" i="1" s="1"/>
  <c r="T173" i="1"/>
  <c r="S173" i="1"/>
  <c r="Q173" i="1"/>
  <c r="R173" i="1" s="1"/>
  <c r="P173" i="1"/>
  <c r="N173" i="1"/>
  <c r="U173" i="1" s="1"/>
  <c r="Y172" i="1"/>
  <c r="X172" i="1"/>
  <c r="W172" i="1"/>
  <c r="V172" i="1" s="1"/>
  <c r="T172" i="1"/>
  <c r="S172" i="1"/>
  <c r="Q172" i="1"/>
  <c r="R172" i="1" s="1"/>
  <c r="P172" i="1"/>
  <c r="N172" i="1"/>
  <c r="U172" i="1" s="1"/>
  <c r="Y171" i="1"/>
  <c r="X171" i="1"/>
  <c r="H171" i="9" s="1"/>
  <c r="W171" i="1"/>
  <c r="V171" i="1" s="1"/>
  <c r="T171" i="1"/>
  <c r="S171" i="1"/>
  <c r="Q171" i="1"/>
  <c r="R171" i="1" s="1"/>
  <c r="P171" i="1"/>
  <c r="N171" i="1"/>
  <c r="U171" i="1" s="1"/>
  <c r="Y170" i="1"/>
  <c r="X170" i="1"/>
  <c r="W170" i="1"/>
  <c r="V170" i="1" s="1"/>
  <c r="T170" i="1"/>
  <c r="S170" i="1"/>
  <c r="Q170" i="1"/>
  <c r="R170" i="1" s="1"/>
  <c r="P170" i="1"/>
  <c r="N170" i="1"/>
  <c r="U170" i="1" s="1"/>
  <c r="Y169" i="1"/>
  <c r="X169" i="1"/>
  <c r="W169" i="1"/>
  <c r="V169" i="1" s="1"/>
  <c r="T169" i="1"/>
  <c r="S169" i="1"/>
  <c r="Q169" i="1"/>
  <c r="R169" i="1" s="1"/>
  <c r="P169" i="1"/>
  <c r="N169" i="1"/>
  <c r="U169" i="1" s="1"/>
  <c r="Y168" i="1"/>
  <c r="X168" i="1"/>
  <c r="W168" i="1"/>
  <c r="V168" i="1" s="1"/>
  <c r="T168" i="1"/>
  <c r="S168" i="1"/>
  <c r="Q168" i="1"/>
  <c r="R168" i="1" s="1"/>
  <c r="P168" i="1"/>
  <c r="N168" i="1"/>
  <c r="U168" i="1" s="1"/>
  <c r="Y167" i="1"/>
  <c r="X167" i="1"/>
  <c r="W167" i="1"/>
  <c r="V167" i="1" s="1"/>
  <c r="T167" i="1"/>
  <c r="S167" i="1"/>
  <c r="Q167" i="1"/>
  <c r="R167" i="1" s="1"/>
  <c r="P167" i="1"/>
  <c r="N167" i="1"/>
  <c r="U167" i="1" s="1"/>
  <c r="Y166" i="1"/>
  <c r="X166" i="1"/>
  <c r="W166" i="1"/>
  <c r="V166" i="1" s="1"/>
  <c r="T166" i="1"/>
  <c r="S166" i="1"/>
  <c r="Q166" i="1"/>
  <c r="R166" i="1" s="1"/>
  <c r="P166" i="1"/>
  <c r="N166" i="1"/>
  <c r="U166" i="1" s="1"/>
  <c r="Y165" i="1"/>
  <c r="X165" i="1"/>
  <c r="W165" i="1"/>
  <c r="V165" i="1" s="1"/>
  <c r="T165" i="1"/>
  <c r="S165" i="1"/>
  <c r="Q165" i="1"/>
  <c r="R165" i="1" s="1"/>
  <c r="P165" i="1"/>
  <c r="N165" i="1"/>
  <c r="U165" i="1" s="1"/>
  <c r="Y164" i="1"/>
  <c r="X164" i="1"/>
  <c r="W164" i="1"/>
  <c r="V164" i="1" s="1"/>
  <c r="T164" i="1"/>
  <c r="S164" i="1"/>
  <c r="Q164" i="1"/>
  <c r="R164" i="1" s="1"/>
  <c r="P164" i="1"/>
  <c r="N164" i="1"/>
  <c r="U164" i="1" s="1"/>
  <c r="Y163" i="1"/>
  <c r="X163" i="1"/>
  <c r="I163" i="9" s="1"/>
  <c r="W163" i="1"/>
  <c r="V163" i="1" s="1"/>
  <c r="T163" i="1"/>
  <c r="S163" i="1"/>
  <c r="Q163" i="1"/>
  <c r="R163" i="1" s="1"/>
  <c r="P163" i="1"/>
  <c r="N163" i="1"/>
  <c r="U163" i="1" s="1"/>
  <c r="Y162" i="1"/>
  <c r="X162" i="1"/>
  <c r="G162" i="9" s="1"/>
  <c r="W162" i="1"/>
  <c r="V162" i="1" s="1"/>
  <c r="T162" i="1"/>
  <c r="S162" i="1"/>
  <c r="Q162" i="1"/>
  <c r="R162" i="1" s="1"/>
  <c r="P162" i="1"/>
  <c r="N162" i="1"/>
  <c r="U162" i="1" s="1"/>
  <c r="Y161" i="1"/>
  <c r="X161" i="1"/>
  <c r="E161" i="9" s="1"/>
  <c r="W161" i="1"/>
  <c r="V161" i="1" s="1"/>
  <c r="T161" i="1"/>
  <c r="S161" i="1"/>
  <c r="Q161" i="1"/>
  <c r="R161" i="1" s="1"/>
  <c r="P161" i="1"/>
  <c r="N161" i="1"/>
  <c r="U161" i="1" s="1"/>
  <c r="Y160" i="1"/>
  <c r="X160" i="1"/>
  <c r="W160" i="1"/>
  <c r="V160" i="1" s="1"/>
  <c r="T160" i="1"/>
  <c r="S160" i="1"/>
  <c r="Q160" i="1"/>
  <c r="R160" i="1" s="1"/>
  <c r="P160" i="1"/>
  <c r="N160" i="1"/>
  <c r="U160" i="1" s="1"/>
  <c r="Y159" i="1"/>
  <c r="X159" i="1"/>
  <c r="W159" i="1"/>
  <c r="V159" i="1" s="1"/>
  <c r="T159" i="1"/>
  <c r="S159" i="1"/>
  <c r="Q159" i="1"/>
  <c r="R159" i="1" s="1"/>
  <c r="P159" i="1"/>
  <c r="N159" i="1"/>
  <c r="U159" i="1" s="1"/>
  <c r="Y158" i="1"/>
  <c r="X158" i="1"/>
  <c r="W158" i="1"/>
  <c r="V158" i="1" s="1"/>
  <c r="T158" i="1"/>
  <c r="S158" i="1"/>
  <c r="Q158" i="1"/>
  <c r="R158" i="1" s="1"/>
  <c r="P158" i="1"/>
  <c r="N158" i="1"/>
  <c r="U158" i="1" s="1"/>
  <c r="Y157" i="1"/>
  <c r="X157" i="1"/>
  <c r="W157" i="1"/>
  <c r="V157" i="1" s="1"/>
  <c r="T157" i="1"/>
  <c r="S157" i="1"/>
  <c r="Q157" i="1"/>
  <c r="R157" i="1" s="1"/>
  <c r="P157" i="1"/>
  <c r="N157" i="1"/>
  <c r="U157" i="1" s="1"/>
  <c r="Y156" i="1"/>
  <c r="X156" i="1"/>
  <c r="W156" i="1"/>
  <c r="V156" i="1" s="1"/>
  <c r="T156" i="1"/>
  <c r="S156" i="1"/>
  <c r="Q156" i="1"/>
  <c r="R156" i="1" s="1"/>
  <c r="P156" i="1"/>
  <c r="N156" i="1"/>
  <c r="U156" i="1" s="1"/>
  <c r="Y155" i="1"/>
  <c r="X155" i="1"/>
  <c r="D155" i="9" s="1"/>
  <c r="W155" i="1"/>
  <c r="V155" i="1" s="1"/>
  <c r="T155" i="1"/>
  <c r="S155" i="1"/>
  <c r="Q155" i="1"/>
  <c r="R155" i="1" s="1"/>
  <c r="P155" i="1"/>
  <c r="N155" i="1"/>
  <c r="U155" i="1" s="1"/>
  <c r="Y154" i="1"/>
  <c r="X154" i="1"/>
  <c r="W154" i="1"/>
  <c r="V154" i="1" s="1"/>
  <c r="T154" i="1"/>
  <c r="S154" i="1"/>
  <c r="Q154" i="1"/>
  <c r="R154" i="1" s="1"/>
  <c r="P154" i="1"/>
  <c r="N154" i="1"/>
  <c r="U154" i="1" s="1"/>
  <c r="Y153" i="1"/>
  <c r="X153" i="1"/>
  <c r="H153" i="9" s="1"/>
  <c r="W153" i="1"/>
  <c r="V153" i="1" s="1"/>
  <c r="T153" i="1"/>
  <c r="S153" i="1"/>
  <c r="Q153" i="1"/>
  <c r="R153" i="1" s="1"/>
  <c r="P153" i="1"/>
  <c r="N153" i="1"/>
  <c r="U153" i="1" s="1"/>
  <c r="Y152" i="1"/>
  <c r="X152" i="1"/>
  <c r="F152" i="9" s="1"/>
  <c r="W152" i="1"/>
  <c r="V152" i="1" s="1"/>
  <c r="T152" i="1"/>
  <c r="S152" i="1"/>
  <c r="Q152" i="1"/>
  <c r="R152" i="1" s="1"/>
  <c r="P152" i="1"/>
  <c r="N152" i="1"/>
  <c r="U152" i="1" s="1"/>
  <c r="Y151" i="1"/>
  <c r="X151" i="1"/>
  <c r="D151" i="9" s="1"/>
  <c r="W151" i="9" s="1"/>
  <c r="W151" i="1"/>
  <c r="V151" i="1" s="1"/>
  <c r="T151" i="1"/>
  <c r="S151" i="1"/>
  <c r="Q151" i="1"/>
  <c r="R151" i="1" s="1"/>
  <c r="P151" i="1"/>
  <c r="N151" i="1"/>
  <c r="U151" i="1" s="1"/>
  <c r="Y150" i="1"/>
  <c r="X150" i="1"/>
  <c r="W150" i="1"/>
  <c r="V150" i="1" s="1"/>
  <c r="T150" i="1"/>
  <c r="S150" i="1"/>
  <c r="Q150" i="1"/>
  <c r="R150" i="1" s="1"/>
  <c r="P150" i="1"/>
  <c r="N150" i="1"/>
  <c r="U150" i="1" s="1"/>
  <c r="Y149" i="1"/>
  <c r="X149" i="1"/>
  <c r="W149" i="1"/>
  <c r="V149" i="1" s="1"/>
  <c r="T149" i="1"/>
  <c r="S149" i="1"/>
  <c r="Q149" i="1"/>
  <c r="R149" i="1" s="1"/>
  <c r="P149" i="1"/>
  <c r="N149" i="1"/>
  <c r="U149" i="1" s="1"/>
  <c r="Y148" i="1"/>
  <c r="X148" i="1"/>
  <c r="W148" i="1"/>
  <c r="V148" i="1" s="1"/>
  <c r="T148" i="1"/>
  <c r="S148" i="1"/>
  <c r="Q148" i="1"/>
  <c r="R148" i="1" s="1"/>
  <c r="P148" i="1"/>
  <c r="N148" i="1"/>
  <c r="U148" i="1" s="1"/>
  <c r="Y147" i="1"/>
  <c r="X147" i="1"/>
  <c r="W147" i="1"/>
  <c r="V147" i="1" s="1"/>
  <c r="T147" i="1"/>
  <c r="S147" i="1"/>
  <c r="Q147" i="1"/>
  <c r="R147" i="1" s="1"/>
  <c r="P147" i="1"/>
  <c r="N147" i="1"/>
  <c r="U147" i="1" s="1"/>
  <c r="Y146" i="1"/>
  <c r="X146" i="1"/>
  <c r="W146" i="1"/>
  <c r="V146" i="1" s="1"/>
  <c r="T146" i="1"/>
  <c r="S146" i="1"/>
  <c r="Q146" i="1"/>
  <c r="R146" i="1" s="1"/>
  <c r="P146" i="1"/>
  <c r="N146" i="1"/>
  <c r="U146" i="1" s="1"/>
  <c r="Y145" i="1"/>
  <c r="X145" i="1"/>
  <c r="I145" i="9" s="1"/>
  <c r="W145" i="1"/>
  <c r="V145" i="1" s="1"/>
  <c r="T145" i="1"/>
  <c r="S145" i="1"/>
  <c r="Q145" i="1"/>
  <c r="R145" i="1" s="1"/>
  <c r="P145" i="1"/>
  <c r="N145" i="1"/>
  <c r="U145" i="1" s="1"/>
  <c r="Y144" i="1"/>
  <c r="X144" i="1"/>
  <c r="W144" i="1"/>
  <c r="V144" i="1" s="1"/>
  <c r="T144" i="1"/>
  <c r="S144" i="1"/>
  <c r="Q144" i="1"/>
  <c r="R144" i="1" s="1"/>
  <c r="P144" i="1"/>
  <c r="N144" i="1"/>
  <c r="U144" i="1" s="1"/>
  <c r="Y143" i="1"/>
  <c r="X143" i="1"/>
  <c r="W143" i="1"/>
  <c r="V143" i="1" s="1"/>
  <c r="T143" i="1"/>
  <c r="S143" i="1"/>
  <c r="Q143" i="1"/>
  <c r="R143" i="1" s="1"/>
  <c r="P143" i="1"/>
  <c r="N143" i="1"/>
  <c r="U143" i="1" s="1"/>
  <c r="Y142" i="1"/>
  <c r="X142" i="1"/>
  <c r="E142" i="9" s="1"/>
  <c r="W142" i="1"/>
  <c r="V142" i="1" s="1"/>
  <c r="T142" i="1"/>
  <c r="S142" i="1"/>
  <c r="Q142" i="1"/>
  <c r="R142" i="1" s="1"/>
  <c r="P142" i="1"/>
  <c r="N142" i="1"/>
  <c r="U142" i="1" s="1"/>
  <c r="Y243" i="1"/>
  <c r="X243" i="1"/>
  <c r="W243" i="1"/>
  <c r="V243" i="1" s="1"/>
  <c r="T243" i="1"/>
  <c r="S243" i="1"/>
  <c r="Q243" i="1"/>
  <c r="R243" i="1" s="1"/>
  <c r="P243" i="1"/>
  <c r="N243" i="1"/>
  <c r="U243" i="1" s="1"/>
  <c r="Y242" i="1"/>
  <c r="X242" i="1"/>
  <c r="I242" i="9" s="1"/>
  <c r="W242" i="1"/>
  <c r="V242" i="1" s="1"/>
  <c r="T242" i="1"/>
  <c r="S242" i="1"/>
  <c r="Q242" i="1"/>
  <c r="R242" i="1" s="1"/>
  <c r="P242" i="1"/>
  <c r="N242" i="1"/>
  <c r="U242" i="1" s="1"/>
  <c r="Y241" i="1"/>
  <c r="X241" i="1"/>
  <c r="W241" i="1"/>
  <c r="A241" i="1" s="1"/>
  <c r="T241" i="1"/>
  <c r="S241" i="1"/>
  <c r="Q241" i="1"/>
  <c r="R241" i="1" s="1"/>
  <c r="P241" i="1"/>
  <c r="N241" i="1"/>
  <c r="U241" i="1" s="1"/>
  <c r="Y240" i="1"/>
  <c r="X240" i="1"/>
  <c r="W240" i="1"/>
  <c r="B240" i="1" s="1"/>
  <c r="T240" i="1"/>
  <c r="S240" i="1"/>
  <c r="Q240" i="1"/>
  <c r="R240" i="1" s="1"/>
  <c r="P240" i="1"/>
  <c r="N240" i="1"/>
  <c r="U240" i="1" s="1"/>
  <c r="Y239" i="1"/>
  <c r="X239" i="1"/>
  <c r="W239" i="1"/>
  <c r="V239" i="1" s="1"/>
  <c r="T239" i="1"/>
  <c r="S239" i="1"/>
  <c r="Q239" i="1"/>
  <c r="R239" i="1" s="1"/>
  <c r="P239" i="1"/>
  <c r="N239" i="1"/>
  <c r="U239" i="1" s="1"/>
  <c r="Y238" i="1"/>
  <c r="X238" i="1"/>
  <c r="I238" i="9" s="1"/>
  <c r="W238" i="1"/>
  <c r="V238" i="1" s="1"/>
  <c r="T238" i="1"/>
  <c r="S238" i="1"/>
  <c r="Q238" i="1"/>
  <c r="R238" i="1" s="1"/>
  <c r="P238" i="1"/>
  <c r="N238" i="1"/>
  <c r="U238" i="1" s="1"/>
  <c r="Y237" i="1"/>
  <c r="X237" i="1"/>
  <c r="G237" i="9" s="1"/>
  <c r="W237" i="1"/>
  <c r="V237" i="1" s="1"/>
  <c r="T237" i="1"/>
  <c r="S237" i="1"/>
  <c r="Q237" i="1"/>
  <c r="R237" i="1" s="1"/>
  <c r="P237" i="1"/>
  <c r="N237" i="1"/>
  <c r="U237" i="1" s="1"/>
  <c r="Y236" i="1"/>
  <c r="X236" i="1"/>
  <c r="E236" i="9" s="1"/>
  <c r="W236" i="1"/>
  <c r="V236" i="1" s="1"/>
  <c r="T236" i="1"/>
  <c r="S236" i="1"/>
  <c r="Q236" i="1"/>
  <c r="R236" i="1" s="1"/>
  <c r="P236" i="1"/>
  <c r="N236" i="1"/>
  <c r="U236" i="1" s="1"/>
  <c r="Y235" i="1"/>
  <c r="X235" i="1"/>
  <c r="W235" i="1"/>
  <c r="V235" i="1" s="1"/>
  <c r="T235" i="1"/>
  <c r="S235" i="1"/>
  <c r="Q235" i="1"/>
  <c r="R235" i="1" s="1"/>
  <c r="P235" i="1"/>
  <c r="N235" i="1"/>
  <c r="U235" i="1" s="1"/>
  <c r="Y234" i="1"/>
  <c r="X234" i="1"/>
  <c r="I234" i="9" s="1"/>
  <c r="W234" i="1"/>
  <c r="V234" i="1" s="1"/>
  <c r="T234" i="1"/>
  <c r="S234" i="1"/>
  <c r="Q234" i="1"/>
  <c r="R234" i="1" s="1"/>
  <c r="P234" i="1"/>
  <c r="N234" i="1"/>
  <c r="U234" i="1" s="1"/>
  <c r="Y233" i="1"/>
  <c r="X233" i="1"/>
  <c r="G233" i="9" s="1"/>
  <c r="W233" i="1"/>
  <c r="A233" i="1" s="1"/>
  <c r="T233" i="1"/>
  <c r="S233" i="1"/>
  <c r="Q233" i="1"/>
  <c r="R233" i="1" s="1"/>
  <c r="P233" i="1"/>
  <c r="N233" i="1"/>
  <c r="U233" i="1" s="1"/>
  <c r="Y232" i="1"/>
  <c r="X232" i="1"/>
  <c r="E232" i="9" s="1"/>
  <c r="W232" i="1"/>
  <c r="V232" i="1" s="1"/>
  <c r="T232" i="1"/>
  <c r="S232" i="1"/>
  <c r="Q232" i="1"/>
  <c r="R232" i="1" s="1"/>
  <c r="P232" i="1"/>
  <c r="N232" i="1"/>
  <c r="U232" i="1" s="1"/>
  <c r="Y231" i="1"/>
  <c r="X231" i="1"/>
  <c r="W231" i="1"/>
  <c r="B231" i="1" s="1"/>
  <c r="T231" i="1"/>
  <c r="S231" i="1"/>
  <c r="Q231" i="1"/>
  <c r="R231" i="1" s="1"/>
  <c r="P231" i="1"/>
  <c r="N231" i="1"/>
  <c r="U231" i="1" s="1"/>
  <c r="Y230" i="1"/>
  <c r="X230" i="1"/>
  <c r="W230" i="1"/>
  <c r="V230" i="1" s="1"/>
  <c r="T230" i="1"/>
  <c r="S230" i="1"/>
  <c r="Q230" i="1"/>
  <c r="R230" i="1" s="1"/>
  <c r="P230" i="1"/>
  <c r="N230" i="1"/>
  <c r="U230" i="1" s="1"/>
  <c r="Y229" i="1"/>
  <c r="X229" i="1"/>
  <c r="W229" i="1"/>
  <c r="V229" i="1" s="1"/>
  <c r="T229" i="1"/>
  <c r="S229" i="1"/>
  <c r="Q229" i="1"/>
  <c r="R229" i="1" s="1"/>
  <c r="P229" i="1"/>
  <c r="N229" i="1"/>
  <c r="U229" i="1" s="1"/>
  <c r="Y228" i="1"/>
  <c r="X228" i="1"/>
  <c r="W228" i="1"/>
  <c r="V228" i="1" s="1"/>
  <c r="T228" i="1"/>
  <c r="S228" i="1"/>
  <c r="Q228" i="1"/>
  <c r="R228" i="1" s="1"/>
  <c r="P228" i="1"/>
  <c r="N228" i="1"/>
  <c r="U228" i="1" s="1"/>
  <c r="Y227" i="1"/>
  <c r="X227" i="1"/>
  <c r="W227" i="1"/>
  <c r="V227" i="1" s="1"/>
  <c r="T227" i="1"/>
  <c r="S227" i="1"/>
  <c r="Q227" i="1"/>
  <c r="R227" i="1" s="1"/>
  <c r="P227" i="1"/>
  <c r="N227" i="1"/>
  <c r="U227" i="1" s="1"/>
  <c r="Y226" i="1"/>
  <c r="X226" i="1"/>
  <c r="W226" i="1"/>
  <c r="V226" i="1" s="1"/>
  <c r="T226" i="1"/>
  <c r="S226" i="1"/>
  <c r="Q226" i="1"/>
  <c r="R226" i="1" s="1"/>
  <c r="P226" i="1"/>
  <c r="N226" i="1"/>
  <c r="U226" i="1" s="1"/>
  <c r="Y225" i="1"/>
  <c r="X225" i="1"/>
  <c r="W225" i="1"/>
  <c r="A225" i="1" s="1"/>
  <c r="T225" i="1"/>
  <c r="S225" i="1"/>
  <c r="Q225" i="1"/>
  <c r="R225" i="1" s="1"/>
  <c r="P225" i="1"/>
  <c r="N225" i="1"/>
  <c r="U225" i="1" s="1"/>
  <c r="Y224" i="1"/>
  <c r="X224" i="1"/>
  <c r="W224" i="1"/>
  <c r="V224" i="1" s="1"/>
  <c r="T224" i="1"/>
  <c r="S224" i="1"/>
  <c r="Q224" i="1"/>
  <c r="R224" i="1" s="1"/>
  <c r="P224" i="1"/>
  <c r="N224" i="1"/>
  <c r="U224" i="1" s="1"/>
  <c r="Y223" i="1"/>
  <c r="X223" i="1"/>
  <c r="W223" i="1"/>
  <c r="V223" i="1" s="1"/>
  <c r="T223" i="1"/>
  <c r="S223" i="1"/>
  <c r="Q223" i="1"/>
  <c r="R223" i="1" s="1"/>
  <c r="P223" i="1"/>
  <c r="N223" i="1"/>
  <c r="U223" i="1" s="1"/>
  <c r="Y222" i="1"/>
  <c r="X222" i="1"/>
  <c r="W222" i="1"/>
  <c r="V222" i="1" s="1"/>
  <c r="T222" i="1"/>
  <c r="S222" i="1"/>
  <c r="Q222" i="1"/>
  <c r="R222" i="1" s="1"/>
  <c r="P222" i="1"/>
  <c r="N222" i="1"/>
  <c r="U222" i="1" s="1"/>
  <c r="Y221" i="1"/>
  <c r="X221" i="1"/>
  <c r="W221" i="1"/>
  <c r="V221" i="1" s="1"/>
  <c r="T221" i="1"/>
  <c r="S221" i="1"/>
  <c r="Q221" i="1"/>
  <c r="R221" i="1" s="1"/>
  <c r="P221" i="1"/>
  <c r="N221" i="1"/>
  <c r="U221" i="1" s="1"/>
  <c r="Y220" i="1"/>
  <c r="X220" i="1"/>
  <c r="W220" i="1"/>
  <c r="V220" i="1" s="1"/>
  <c r="T220" i="1"/>
  <c r="S220" i="1"/>
  <c r="Q220" i="1"/>
  <c r="R220" i="1" s="1"/>
  <c r="P220" i="1"/>
  <c r="N220" i="1"/>
  <c r="U220" i="1" s="1"/>
  <c r="Y219" i="1"/>
  <c r="X219" i="1"/>
  <c r="D219" i="9" s="1"/>
  <c r="W219" i="1"/>
  <c r="V219" i="1" s="1"/>
  <c r="T219" i="1"/>
  <c r="S219" i="1"/>
  <c r="Q219" i="1"/>
  <c r="R219" i="1" s="1"/>
  <c r="P219" i="1"/>
  <c r="N219" i="1"/>
  <c r="U219" i="1" s="1"/>
  <c r="Y218" i="1"/>
  <c r="X218" i="1"/>
  <c r="W218" i="1"/>
  <c r="V218" i="1" s="1"/>
  <c r="T218" i="1"/>
  <c r="S218" i="1"/>
  <c r="Q218" i="1"/>
  <c r="R218" i="1" s="1"/>
  <c r="P218" i="1"/>
  <c r="N218" i="1"/>
  <c r="U218" i="1" s="1"/>
  <c r="Y217" i="1"/>
  <c r="X217" i="1"/>
  <c r="W217" i="1"/>
  <c r="A217" i="1" s="1"/>
  <c r="T217" i="1"/>
  <c r="S217" i="1"/>
  <c r="Q217" i="1"/>
  <c r="R217" i="1" s="1"/>
  <c r="P217" i="1"/>
  <c r="N217" i="1"/>
  <c r="U217" i="1" s="1"/>
  <c r="Y216" i="1"/>
  <c r="X216" i="1"/>
  <c r="W216" i="1"/>
  <c r="B216" i="1" s="1"/>
  <c r="T216" i="1"/>
  <c r="S216" i="1"/>
  <c r="Q216" i="1"/>
  <c r="R216" i="1" s="1"/>
  <c r="P216" i="1"/>
  <c r="N216" i="1"/>
  <c r="U216" i="1" s="1"/>
  <c r="Y215" i="1"/>
  <c r="X215" i="1"/>
  <c r="D215" i="9" s="1"/>
  <c r="W215" i="1"/>
  <c r="V215" i="1" s="1"/>
  <c r="T215" i="1"/>
  <c r="S215" i="1"/>
  <c r="Q215" i="1"/>
  <c r="R215" i="1" s="1"/>
  <c r="P215" i="1"/>
  <c r="N215" i="1"/>
  <c r="U215" i="1" s="1"/>
  <c r="Y214" i="1"/>
  <c r="X214" i="1"/>
  <c r="W214" i="1"/>
  <c r="V214" i="1" s="1"/>
  <c r="T214" i="1"/>
  <c r="S214" i="1"/>
  <c r="Q214" i="1"/>
  <c r="R214" i="1" s="1"/>
  <c r="P214" i="1"/>
  <c r="N214" i="1"/>
  <c r="U214" i="1" s="1"/>
  <c r="Y213" i="1"/>
  <c r="X213" i="1"/>
  <c r="H213" i="9" s="1"/>
  <c r="W213" i="1"/>
  <c r="V213" i="1" s="1"/>
  <c r="T213" i="1"/>
  <c r="S213" i="1"/>
  <c r="Q213" i="1"/>
  <c r="R213" i="1" s="1"/>
  <c r="P213" i="1"/>
  <c r="N213" i="1"/>
  <c r="U213" i="1" s="1"/>
  <c r="Y212" i="1"/>
  <c r="X212" i="1"/>
  <c r="F212" i="9" s="1"/>
  <c r="W212" i="1"/>
  <c r="V212" i="1" s="1"/>
  <c r="T212" i="1"/>
  <c r="S212" i="1"/>
  <c r="Q212" i="1"/>
  <c r="R212" i="1" s="1"/>
  <c r="P212" i="1"/>
  <c r="N212" i="1"/>
  <c r="U212" i="1" s="1"/>
  <c r="Y211" i="1"/>
  <c r="X211" i="1"/>
  <c r="D211" i="9" s="1"/>
  <c r="W211" i="1"/>
  <c r="V211" i="1" s="1"/>
  <c r="T211" i="1"/>
  <c r="S211" i="1"/>
  <c r="Q211" i="1"/>
  <c r="R211" i="1" s="1"/>
  <c r="P211" i="1"/>
  <c r="N211" i="1"/>
  <c r="U211" i="1" s="1"/>
  <c r="Y210" i="1"/>
  <c r="X210" i="1"/>
  <c r="W210" i="1"/>
  <c r="V210" i="1" s="1"/>
  <c r="T210" i="1"/>
  <c r="S210" i="1"/>
  <c r="Q210" i="1"/>
  <c r="R210" i="1" s="1"/>
  <c r="P210" i="1"/>
  <c r="N210" i="1"/>
  <c r="U210" i="1" s="1"/>
  <c r="Y209" i="1"/>
  <c r="X209" i="1"/>
  <c r="D209" i="9" s="1"/>
  <c r="C209" i="9" s="1"/>
  <c r="AD209" i="9" s="1"/>
  <c r="W209" i="1"/>
  <c r="A209" i="1" s="1"/>
  <c r="T209" i="1"/>
  <c r="S209" i="1"/>
  <c r="Q209" i="1"/>
  <c r="R209" i="1" s="1"/>
  <c r="P209" i="1"/>
  <c r="N209" i="1"/>
  <c r="U209" i="1" s="1"/>
  <c r="Y208" i="1"/>
  <c r="X208" i="1"/>
  <c r="I208" i="9" s="1"/>
  <c r="W208" i="1"/>
  <c r="B208" i="1" s="1"/>
  <c r="T208" i="1"/>
  <c r="S208" i="1"/>
  <c r="Q208" i="1"/>
  <c r="R208" i="1" s="1"/>
  <c r="P208" i="1"/>
  <c r="N208" i="1"/>
  <c r="U208" i="1" s="1"/>
  <c r="Y207" i="1"/>
  <c r="X207" i="1"/>
  <c r="H207" i="9" s="1"/>
  <c r="W207" i="1"/>
  <c r="V207" i="1" s="1"/>
  <c r="T207" i="1"/>
  <c r="S207" i="1"/>
  <c r="Q207" i="1"/>
  <c r="R207" i="1" s="1"/>
  <c r="P207" i="1"/>
  <c r="N207" i="1"/>
  <c r="U207" i="1" s="1"/>
  <c r="Y206" i="1"/>
  <c r="X206" i="1"/>
  <c r="F206" i="9" s="1"/>
  <c r="W206" i="1"/>
  <c r="V206" i="1" s="1"/>
  <c r="T206" i="1"/>
  <c r="S206" i="1"/>
  <c r="Q206" i="1"/>
  <c r="R206" i="1" s="1"/>
  <c r="P206" i="1"/>
  <c r="N206" i="1"/>
  <c r="U206" i="1" s="1"/>
  <c r="Y205" i="1"/>
  <c r="X205" i="1"/>
  <c r="E205" i="9" s="1"/>
  <c r="W205" i="1"/>
  <c r="V205" i="1" s="1"/>
  <c r="T205" i="1"/>
  <c r="S205" i="1"/>
  <c r="Q205" i="1"/>
  <c r="R205" i="1" s="1"/>
  <c r="P205" i="1"/>
  <c r="N205" i="1"/>
  <c r="U205" i="1" s="1"/>
  <c r="Y204" i="1"/>
  <c r="X204" i="1"/>
  <c r="I204" i="9" s="1"/>
  <c r="W204" i="1"/>
  <c r="V204" i="1" s="1"/>
  <c r="T204" i="1"/>
  <c r="S204" i="1"/>
  <c r="Q204" i="1"/>
  <c r="R204" i="1" s="1"/>
  <c r="P204" i="1"/>
  <c r="N204" i="1"/>
  <c r="U204" i="1" s="1"/>
  <c r="Y203" i="1"/>
  <c r="X203" i="1"/>
  <c r="I203" i="9" s="1"/>
  <c r="W203" i="1"/>
  <c r="V203" i="1" s="1"/>
  <c r="T203" i="1"/>
  <c r="S203" i="1"/>
  <c r="Q203" i="1"/>
  <c r="R203" i="1" s="1"/>
  <c r="P203" i="1"/>
  <c r="N203" i="1"/>
  <c r="U203" i="1" s="1"/>
  <c r="Y202" i="1"/>
  <c r="X202" i="1"/>
  <c r="H202" i="9" s="1"/>
  <c r="W202" i="1"/>
  <c r="V202" i="1" s="1"/>
  <c r="T202" i="1"/>
  <c r="S202" i="1"/>
  <c r="Q202" i="1"/>
  <c r="R202" i="1" s="1"/>
  <c r="P202" i="1"/>
  <c r="N202" i="1"/>
  <c r="U202" i="1" s="1"/>
  <c r="Y201" i="1"/>
  <c r="X201" i="1"/>
  <c r="F201" i="9" s="1"/>
  <c r="W201" i="1"/>
  <c r="A201" i="1" s="1"/>
  <c r="T201" i="1"/>
  <c r="S201" i="1"/>
  <c r="Q201" i="1"/>
  <c r="R201" i="1" s="1"/>
  <c r="P201" i="1"/>
  <c r="N201" i="1"/>
  <c r="U201" i="1" s="1"/>
  <c r="Y200" i="1"/>
  <c r="X200" i="1"/>
  <c r="D200" i="9" s="1"/>
  <c r="C200" i="9" s="1"/>
  <c r="W200" i="1"/>
  <c r="B200" i="1" s="1"/>
  <c r="T200" i="1"/>
  <c r="S200" i="1"/>
  <c r="Q200" i="1"/>
  <c r="R200" i="1" s="1"/>
  <c r="P200" i="1"/>
  <c r="N200" i="1"/>
  <c r="U200" i="1" s="1"/>
  <c r="Y199" i="1"/>
  <c r="X199" i="1"/>
  <c r="I199" i="9" s="1"/>
  <c r="W199" i="1"/>
  <c r="V199" i="1" s="1"/>
  <c r="T199" i="1"/>
  <c r="S199" i="1"/>
  <c r="Q199" i="1"/>
  <c r="R199" i="1" s="1"/>
  <c r="P199" i="1"/>
  <c r="N199" i="1"/>
  <c r="U199" i="1" s="1"/>
  <c r="Y198" i="1"/>
  <c r="X198" i="1"/>
  <c r="H198" i="9" s="1"/>
  <c r="W198" i="1"/>
  <c r="V198" i="1" s="1"/>
  <c r="T198" i="1"/>
  <c r="S198" i="1"/>
  <c r="Q198" i="1"/>
  <c r="R198" i="1" s="1"/>
  <c r="P198" i="1"/>
  <c r="N198" i="1"/>
  <c r="U198" i="1" s="1"/>
  <c r="Y197" i="1"/>
  <c r="X197" i="1"/>
  <c r="F197" i="9" s="1"/>
  <c r="W197" i="1"/>
  <c r="V197" i="1" s="1"/>
  <c r="T197" i="1"/>
  <c r="S197" i="1"/>
  <c r="Q197" i="1"/>
  <c r="R197" i="1" s="1"/>
  <c r="P197" i="1"/>
  <c r="N197" i="1"/>
  <c r="U197" i="1" s="1"/>
  <c r="Y196" i="1"/>
  <c r="X196" i="1"/>
  <c r="D196" i="9" s="1"/>
  <c r="W196" i="9" s="1"/>
  <c r="W196" i="1"/>
  <c r="V196" i="1" s="1"/>
  <c r="T196" i="1"/>
  <c r="S196" i="1"/>
  <c r="Q196" i="1"/>
  <c r="R196" i="1" s="1"/>
  <c r="P196" i="1"/>
  <c r="N196" i="1"/>
  <c r="U196" i="1" s="1"/>
  <c r="Y195" i="1"/>
  <c r="X195" i="1"/>
  <c r="I195" i="9" s="1"/>
  <c r="W195" i="1"/>
  <c r="V195" i="1" s="1"/>
  <c r="T195" i="1"/>
  <c r="S195" i="1"/>
  <c r="Q195" i="1"/>
  <c r="R195" i="1" s="1"/>
  <c r="P195" i="1"/>
  <c r="N195" i="1"/>
  <c r="U195" i="1" s="1"/>
  <c r="Y194" i="1"/>
  <c r="X194" i="1"/>
  <c r="H194" i="9" s="1"/>
  <c r="W194" i="1"/>
  <c r="V194" i="1" s="1"/>
  <c r="T194" i="1"/>
  <c r="S194" i="1"/>
  <c r="Q194" i="1"/>
  <c r="R194" i="1" s="1"/>
  <c r="P194" i="1"/>
  <c r="N194" i="1"/>
  <c r="U194" i="1" s="1"/>
  <c r="Y193" i="1"/>
  <c r="X193" i="1"/>
  <c r="F193" i="9" s="1"/>
  <c r="W193" i="1"/>
  <c r="A193" i="1" s="1"/>
  <c r="T193" i="1"/>
  <c r="S193" i="1"/>
  <c r="Q193" i="1"/>
  <c r="R193" i="1" s="1"/>
  <c r="P193" i="1"/>
  <c r="N193" i="1"/>
  <c r="U193" i="1" s="1"/>
  <c r="Y294" i="1"/>
  <c r="X294" i="1"/>
  <c r="D294" i="9" s="1"/>
  <c r="W294" i="9" s="1"/>
  <c r="W294" i="1"/>
  <c r="V294" i="1" s="1"/>
  <c r="T294" i="1"/>
  <c r="S294" i="1"/>
  <c r="Q294" i="1"/>
  <c r="R294" i="1" s="1"/>
  <c r="P294" i="1"/>
  <c r="N294" i="1"/>
  <c r="U294" i="1" s="1"/>
  <c r="Y293" i="1"/>
  <c r="X293" i="1"/>
  <c r="I293" i="9" s="1"/>
  <c r="W293" i="1"/>
  <c r="V293" i="1" s="1"/>
  <c r="T293" i="1"/>
  <c r="S293" i="1"/>
  <c r="Q293" i="1"/>
  <c r="R293" i="1" s="1"/>
  <c r="P293" i="1"/>
  <c r="N293" i="1"/>
  <c r="U293" i="1" s="1"/>
  <c r="Y292" i="1"/>
  <c r="X292" i="1"/>
  <c r="H292" i="9" s="1"/>
  <c r="W292" i="1"/>
  <c r="V292" i="1" s="1"/>
  <c r="T292" i="1"/>
  <c r="S292" i="1"/>
  <c r="Q292" i="1"/>
  <c r="R292" i="1" s="1"/>
  <c r="P292" i="1"/>
  <c r="N292" i="1"/>
  <c r="U292" i="1" s="1"/>
  <c r="Y291" i="1"/>
  <c r="X291" i="1"/>
  <c r="F291" i="9" s="1"/>
  <c r="W291" i="1"/>
  <c r="V291" i="1" s="1"/>
  <c r="T291" i="1"/>
  <c r="S291" i="1"/>
  <c r="Q291" i="1"/>
  <c r="R291" i="1" s="1"/>
  <c r="P291" i="1"/>
  <c r="N291" i="1"/>
  <c r="U291" i="1" s="1"/>
  <c r="Y290" i="1"/>
  <c r="X290" i="1"/>
  <c r="D290" i="9" s="1"/>
  <c r="W290" i="1"/>
  <c r="A290" i="1" s="1"/>
  <c r="T290" i="1"/>
  <c r="S290" i="1"/>
  <c r="Q290" i="1"/>
  <c r="R290" i="1" s="1"/>
  <c r="P290" i="1"/>
  <c r="N290" i="1"/>
  <c r="U290" i="1" s="1"/>
  <c r="Y289" i="1"/>
  <c r="X289" i="1"/>
  <c r="I289" i="9" s="1"/>
  <c r="W289" i="1"/>
  <c r="V289" i="1" s="1"/>
  <c r="T289" i="1"/>
  <c r="S289" i="1"/>
  <c r="Q289" i="1"/>
  <c r="R289" i="1" s="1"/>
  <c r="P289" i="1"/>
  <c r="N289" i="1"/>
  <c r="U289" i="1" s="1"/>
  <c r="Y288" i="1"/>
  <c r="X288" i="1"/>
  <c r="H288" i="9" s="1"/>
  <c r="W288" i="1"/>
  <c r="B288" i="1" s="1"/>
  <c r="T288" i="1"/>
  <c r="S288" i="1"/>
  <c r="Q288" i="1"/>
  <c r="R288" i="1" s="1"/>
  <c r="P288" i="1"/>
  <c r="N288" i="1"/>
  <c r="U288" i="1" s="1"/>
  <c r="Y287" i="1"/>
  <c r="X287" i="1"/>
  <c r="F287" i="9" s="1"/>
  <c r="W287" i="1"/>
  <c r="V287" i="1" s="1"/>
  <c r="T287" i="1"/>
  <c r="S287" i="1"/>
  <c r="Q287" i="1"/>
  <c r="R287" i="1" s="1"/>
  <c r="P287" i="1"/>
  <c r="N287" i="1"/>
  <c r="U287" i="1" s="1"/>
  <c r="Y286" i="1"/>
  <c r="X286" i="1"/>
  <c r="D286" i="9" s="1"/>
  <c r="W286" i="9" s="1"/>
  <c r="W286" i="1"/>
  <c r="V286" i="1" s="1"/>
  <c r="T286" i="1"/>
  <c r="S286" i="1"/>
  <c r="Q286" i="1"/>
  <c r="R286" i="1" s="1"/>
  <c r="P286" i="1"/>
  <c r="N286" i="1"/>
  <c r="U286" i="1" s="1"/>
  <c r="Y285" i="1"/>
  <c r="X285" i="1"/>
  <c r="I285" i="9" s="1"/>
  <c r="W285" i="1"/>
  <c r="V285" i="1" s="1"/>
  <c r="T285" i="1"/>
  <c r="S285" i="1"/>
  <c r="Q285" i="1"/>
  <c r="R285" i="1" s="1"/>
  <c r="P285" i="1"/>
  <c r="N285" i="1"/>
  <c r="U285" i="1" s="1"/>
  <c r="Y284" i="1"/>
  <c r="X284" i="1"/>
  <c r="H284" i="9" s="1"/>
  <c r="W284" i="1"/>
  <c r="V284" i="1" s="1"/>
  <c r="T284" i="1"/>
  <c r="S284" i="1"/>
  <c r="Q284" i="1"/>
  <c r="R284" i="1" s="1"/>
  <c r="P284" i="1"/>
  <c r="N284" i="1"/>
  <c r="U284" i="1" s="1"/>
  <c r="Y283" i="1"/>
  <c r="X283" i="1"/>
  <c r="F283" i="9" s="1"/>
  <c r="W283" i="1"/>
  <c r="V283" i="1" s="1"/>
  <c r="T283" i="1"/>
  <c r="S283" i="1"/>
  <c r="Q283" i="1"/>
  <c r="R283" i="1" s="1"/>
  <c r="P283" i="1"/>
  <c r="N283" i="1"/>
  <c r="U283" i="1" s="1"/>
  <c r="Y282" i="1"/>
  <c r="X282" i="1"/>
  <c r="D282" i="9" s="1"/>
  <c r="W282" i="9" s="1"/>
  <c r="W282" i="1"/>
  <c r="A282" i="1" s="1"/>
  <c r="T282" i="1"/>
  <c r="S282" i="1"/>
  <c r="Q282" i="1"/>
  <c r="R282" i="1" s="1"/>
  <c r="P282" i="1"/>
  <c r="N282" i="1"/>
  <c r="U282" i="1" s="1"/>
  <c r="Y281" i="1"/>
  <c r="X281" i="1"/>
  <c r="I281" i="9" s="1"/>
  <c r="W281" i="1"/>
  <c r="V281" i="1" s="1"/>
  <c r="T281" i="1"/>
  <c r="S281" i="1"/>
  <c r="Q281" i="1"/>
  <c r="R281" i="1" s="1"/>
  <c r="P281" i="1"/>
  <c r="N281" i="1"/>
  <c r="U281" i="1" s="1"/>
  <c r="Y280" i="1"/>
  <c r="X280" i="1"/>
  <c r="H280" i="9" s="1"/>
  <c r="W280" i="1"/>
  <c r="A280" i="1" s="1"/>
  <c r="T280" i="1"/>
  <c r="S280" i="1"/>
  <c r="Q280" i="1"/>
  <c r="R280" i="1" s="1"/>
  <c r="P280" i="1"/>
  <c r="N280" i="1"/>
  <c r="U280" i="1" s="1"/>
  <c r="Y279" i="1"/>
  <c r="X279" i="1"/>
  <c r="F279" i="9" s="1"/>
  <c r="W279" i="1"/>
  <c r="V279" i="1" s="1"/>
  <c r="T279" i="1"/>
  <c r="S279" i="1"/>
  <c r="Q279" i="1"/>
  <c r="R279" i="1" s="1"/>
  <c r="P279" i="1"/>
  <c r="N279" i="1"/>
  <c r="U279" i="1" s="1"/>
  <c r="Y278" i="1"/>
  <c r="X278" i="1"/>
  <c r="D278" i="9" s="1"/>
  <c r="W278" i="9" s="1"/>
  <c r="W278" i="1"/>
  <c r="V278" i="1" s="1"/>
  <c r="T278" i="1"/>
  <c r="S278" i="1"/>
  <c r="Q278" i="1"/>
  <c r="R278" i="1" s="1"/>
  <c r="P278" i="1"/>
  <c r="N278" i="1"/>
  <c r="U278" i="1" s="1"/>
  <c r="Y277" i="1"/>
  <c r="X277" i="1"/>
  <c r="I277" i="9" s="1"/>
  <c r="W277" i="1"/>
  <c r="V277" i="1" s="1"/>
  <c r="T277" i="1"/>
  <c r="S277" i="1"/>
  <c r="Q277" i="1"/>
  <c r="R277" i="1" s="1"/>
  <c r="P277" i="1"/>
  <c r="N277" i="1"/>
  <c r="U277" i="1" s="1"/>
  <c r="Y276" i="1"/>
  <c r="X276" i="1"/>
  <c r="H276" i="9" s="1"/>
  <c r="W276" i="1"/>
  <c r="V276" i="1" s="1"/>
  <c r="T276" i="1"/>
  <c r="S276" i="1"/>
  <c r="Q276" i="1"/>
  <c r="R276" i="1" s="1"/>
  <c r="P276" i="1"/>
  <c r="N276" i="1"/>
  <c r="U276" i="1" s="1"/>
  <c r="Y275" i="1"/>
  <c r="X275" i="1"/>
  <c r="F275" i="9" s="1"/>
  <c r="W275" i="1"/>
  <c r="B275" i="1" s="1"/>
  <c r="T275" i="1"/>
  <c r="S275" i="1"/>
  <c r="Q275" i="1"/>
  <c r="R275" i="1" s="1"/>
  <c r="P275" i="1"/>
  <c r="N275" i="1"/>
  <c r="U275" i="1" s="1"/>
  <c r="Y274" i="1"/>
  <c r="X274" i="1"/>
  <c r="D274" i="9" s="1"/>
  <c r="C274" i="9" s="1"/>
  <c r="N274" i="9" s="1"/>
  <c r="W274" i="1"/>
  <c r="A274" i="1" s="1"/>
  <c r="T274" i="1"/>
  <c r="S274" i="1"/>
  <c r="Q274" i="1"/>
  <c r="R274" i="1" s="1"/>
  <c r="P274" i="1"/>
  <c r="N274" i="1"/>
  <c r="U274" i="1" s="1"/>
  <c r="Y273" i="1"/>
  <c r="X273" i="1"/>
  <c r="I273" i="9" s="1"/>
  <c r="W273" i="1"/>
  <c r="V273" i="1" s="1"/>
  <c r="T273" i="1"/>
  <c r="S273" i="1"/>
  <c r="Q273" i="1"/>
  <c r="R273" i="1" s="1"/>
  <c r="P273" i="1"/>
  <c r="N273" i="1"/>
  <c r="U273" i="1" s="1"/>
  <c r="Y272" i="1"/>
  <c r="X272" i="1"/>
  <c r="H272" i="9" s="1"/>
  <c r="W272" i="1"/>
  <c r="V272" i="1" s="1"/>
  <c r="T272" i="1"/>
  <c r="S272" i="1"/>
  <c r="Q272" i="1"/>
  <c r="R272" i="1" s="1"/>
  <c r="P272" i="1"/>
  <c r="N272" i="1"/>
  <c r="U272" i="1" s="1"/>
  <c r="Y271" i="1"/>
  <c r="X271" i="1"/>
  <c r="F271" i="9" s="1"/>
  <c r="W271" i="1"/>
  <c r="V271" i="1" s="1"/>
  <c r="T271" i="1"/>
  <c r="S271" i="1"/>
  <c r="Q271" i="1"/>
  <c r="R271" i="1" s="1"/>
  <c r="P271" i="1"/>
  <c r="N271" i="1"/>
  <c r="U271" i="1" s="1"/>
  <c r="Y270" i="1"/>
  <c r="X270" i="1"/>
  <c r="D270" i="9" s="1"/>
  <c r="W270" i="9" s="1"/>
  <c r="W270" i="1"/>
  <c r="A270" i="1" s="1"/>
  <c r="T270" i="1"/>
  <c r="S270" i="1"/>
  <c r="Q270" i="1"/>
  <c r="R270" i="1" s="1"/>
  <c r="P270" i="1"/>
  <c r="N270" i="1"/>
  <c r="U270" i="1" s="1"/>
  <c r="Y269" i="1"/>
  <c r="X269" i="1"/>
  <c r="I269" i="9" s="1"/>
  <c r="W269" i="1"/>
  <c r="V269" i="1" s="1"/>
  <c r="T269" i="1"/>
  <c r="S269" i="1"/>
  <c r="Q269" i="1"/>
  <c r="R269" i="1" s="1"/>
  <c r="P269" i="1"/>
  <c r="N269" i="1"/>
  <c r="U269" i="1" s="1"/>
  <c r="Y268" i="1"/>
  <c r="X268" i="1"/>
  <c r="H268" i="9" s="1"/>
  <c r="W268" i="1"/>
  <c r="B268" i="1" s="1"/>
  <c r="T268" i="1"/>
  <c r="S268" i="1"/>
  <c r="Q268" i="1"/>
  <c r="R268" i="1" s="1"/>
  <c r="P268" i="1"/>
  <c r="N268" i="1"/>
  <c r="U268" i="1" s="1"/>
  <c r="Y267" i="1"/>
  <c r="X267" i="1"/>
  <c r="F267" i="9" s="1"/>
  <c r="W267" i="1"/>
  <c r="V267" i="1" s="1"/>
  <c r="T267" i="1"/>
  <c r="S267" i="1"/>
  <c r="Q267" i="1"/>
  <c r="R267" i="1" s="1"/>
  <c r="P267" i="1"/>
  <c r="N267" i="1"/>
  <c r="U267" i="1" s="1"/>
  <c r="Y266" i="1"/>
  <c r="X266" i="1"/>
  <c r="D266" i="9" s="1"/>
  <c r="W266" i="1"/>
  <c r="A266" i="1" s="1"/>
  <c r="T266" i="1"/>
  <c r="S266" i="1"/>
  <c r="Q266" i="1"/>
  <c r="R266" i="1" s="1"/>
  <c r="P266" i="1"/>
  <c r="N266" i="1"/>
  <c r="U266" i="1" s="1"/>
  <c r="Y265" i="1"/>
  <c r="X265" i="1"/>
  <c r="I265" i="9" s="1"/>
  <c r="W265" i="1"/>
  <c r="V265" i="1" s="1"/>
  <c r="T265" i="1"/>
  <c r="S265" i="1"/>
  <c r="Q265" i="1"/>
  <c r="R265" i="1" s="1"/>
  <c r="P265" i="1"/>
  <c r="N265" i="1"/>
  <c r="U265" i="1" s="1"/>
  <c r="Y264" i="1"/>
  <c r="X264" i="1"/>
  <c r="I264" i="9" s="1"/>
  <c r="W264" i="1"/>
  <c r="V264" i="1" s="1"/>
  <c r="T264" i="1"/>
  <c r="S264" i="1"/>
  <c r="Q264" i="1"/>
  <c r="R264" i="1" s="1"/>
  <c r="P264" i="1"/>
  <c r="N264" i="1"/>
  <c r="U264" i="1" s="1"/>
  <c r="Y263" i="1"/>
  <c r="X263" i="1"/>
  <c r="G263" i="9" s="1"/>
  <c r="W263" i="1"/>
  <c r="V263" i="1" s="1"/>
  <c r="T263" i="1"/>
  <c r="S263" i="1"/>
  <c r="Q263" i="1"/>
  <c r="R263" i="1" s="1"/>
  <c r="P263" i="1"/>
  <c r="N263" i="1"/>
  <c r="U263" i="1" s="1"/>
  <c r="Y262" i="1"/>
  <c r="X262" i="1"/>
  <c r="E262" i="9" s="1"/>
  <c r="W262" i="1"/>
  <c r="V262" i="1" s="1"/>
  <c r="T262" i="1"/>
  <c r="S262" i="1"/>
  <c r="Q262" i="1"/>
  <c r="R262" i="1" s="1"/>
  <c r="P262" i="1"/>
  <c r="N262" i="1"/>
  <c r="U262" i="1" s="1"/>
  <c r="Y261" i="1"/>
  <c r="X261" i="1"/>
  <c r="I261" i="9" s="1"/>
  <c r="W261" i="1"/>
  <c r="V261" i="1" s="1"/>
  <c r="T261" i="1"/>
  <c r="S261" i="1"/>
  <c r="Q261" i="1"/>
  <c r="R261" i="1" s="1"/>
  <c r="P261" i="1"/>
  <c r="N261" i="1"/>
  <c r="U261" i="1" s="1"/>
  <c r="Y260" i="1"/>
  <c r="X260" i="1"/>
  <c r="I260" i="9" s="1"/>
  <c r="W260" i="1"/>
  <c r="V260" i="1" s="1"/>
  <c r="T260" i="1"/>
  <c r="S260" i="1"/>
  <c r="Q260" i="1"/>
  <c r="R260" i="1" s="1"/>
  <c r="P260" i="1"/>
  <c r="N260" i="1"/>
  <c r="U260" i="1" s="1"/>
  <c r="Y259" i="1"/>
  <c r="X259" i="1"/>
  <c r="G259" i="9" s="1"/>
  <c r="W259" i="1"/>
  <c r="V259" i="1" s="1"/>
  <c r="T259" i="1"/>
  <c r="S259" i="1"/>
  <c r="Q259" i="1"/>
  <c r="R259" i="1" s="1"/>
  <c r="P259" i="1"/>
  <c r="N259" i="1"/>
  <c r="U259" i="1" s="1"/>
  <c r="Y258" i="1"/>
  <c r="X258" i="1"/>
  <c r="E258" i="9" s="1"/>
  <c r="W258" i="1"/>
  <c r="A258" i="1" s="1"/>
  <c r="T258" i="1"/>
  <c r="S258" i="1"/>
  <c r="Q258" i="1"/>
  <c r="R258" i="1" s="1"/>
  <c r="P258" i="1"/>
  <c r="N258" i="1"/>
  <c r="U258" i="1" s="1"/>
  <c r="Y257" i="1"/>
  <c r="X257" i="1"/>
  <c r="I257" i="9" s="1"/>
  <c r="W257" i="1"/>
  <c r="V257" i="1" s="1"/>
  <c r="T257" i="1"/>
  <c r="S257" i="1"/>
  <c r="Q257" i="1"/>
  <c r="R257" i="1" s="1"/>
  <c r="P257" i="1"/>
  <c r="N257" i="1"/>
  <c r="U257" i="1" s="1"/>
  <c r="Y256" i="1"/>
  <c r="X256" i="1"/>
  <c r="I256" i="9" s="1"/>
  <c r="W256" i="1"/>
  <c r="V256" i="1" s="1"/>
  <c r="T256" i="1"/>
  <c r="S256" i="1"/>
  <c r="Q256" i="1"/>
  <c r="R256" i="1" s="1"/>
  <c r="P256" i="1"/>
  <c r="N256" i="1"/>
  <c r="U256" i="1" s="1"/>
  <c r="Y255" i="1"/>
  <c r="X255" i="1"/>
  <c r="G255" i="9" s="1"/>
  <c r="W255" i="1"/>
  <c r="V255" i="1" s="1"/>
  <c r="T255" i="1"/>
  <c r="S255" i="1"/>
  <c r="Q255" i="1"/>
  <c r="R255" i="1" s="1"/>
  <c r="P255" i="1"/>
  <c r="N255" i="1"/>
  <c r="U255" i="1" s="1"/>
  <c r="Y254" i="1"/>
  <c r="X254" i="1"/>
  <c r="E254" i="9" s="1"/>
  <c r="W254" i="1"/>
  <c r="V254" i="1" s="1"/>
  <c r="T254" i="1"/>
  <c r="S254" i="1"/>
  <c r="Q254" i="1"/>
  <c r="R254" i="1" s="1"/>
  <c r="P254" i="1"/>
  <c r="N254" i="1"/>
  <c r="U254" i="1" s="1"/>
  <c r="Y253" i="1"/>
  <c r="X253" i="1"/>
  <c r="I253" i="9" s="1"/>
  <c r="W253" i="1"/>
  <c r="V253" i="1" s="1"/>
  <c r="T253" i="1"/>
  <c r="S253" i="1"/>
  <c r="Q253" i="1"/>
  <c r="R253" i="1" s="1"/>
  <c r="P253" i="1"/>
  <c r="N253" i="1"/>
  <c r="U253" i="1" s="1"/>
  <c r="Y252" i="1"/>
  <c r="X252" i="1"/>
  <c r="I252" i="9" s="1"/>
  <c r="W252" i="1"/>
  <c r="V252" i="1" s="1"/>
  <c r="T252" i="1"/>
  <c r="S252" i="1"/>
  <c r="Q252" i="1"/>
  <c r="R252" i="1" s="1"/>
  <c r="P252" i="1"/>
  <c r="N252" i="1"/>
  <c r="U252" i="1" s="1"/>
  <c r="Y251" i="1"/>
  <c r="X251" i="1"/>
  <c r="G251" i="9" s="1"/>
  <c r="W251" i="1"/>
  <c r="V251" i="1" s="1"/>
  <c r="T251" i="1"/>
  <c r="S251" i="1"/>
  <c r="Q251" i="1"/>
  <c r="R251" i="1" s="1"/>
  <c r="P251" i="1"/>
  <c r="N251" i="1"/>
  <c r="U251" i="1" s="1"/>
  <c r="Y250" i="1"/>
  <c r="X250" i="1"/>
  <c r="E250" i="9" s="1"/>
  <c r="W250" i="1"/>
  <c r="A250" i="1" s="1"/>
  <c r="T250" i="1"/>
  <c r="S250" i="1"/>
  <c r="Q250" i="1"/>
  <c r="R250" i="1" s="1"/>
  <c r="P250" i="1"/>
  <c r="N250" i="1"/>
  <c r="U250" i="1" s="1"/>
  <c r="Y249" i="1"/>
  <c r="X249" i="1"/>
  <c r="I249" i="9" s="1"/>
  <c r="W249" i="1"/>
  <c r="V249" i="1" s="1"/>
  <c r="T249" i="1"/>
  <c r="S249" i="1"/>
  <c r="Q249" i="1"/>
  <c r="R249" i="1" s="1"/>
  <c r="P249" i="1"/>
  <c r="N249" i="1"/>
  <c r="U249" i="1" s="1"/>
  <c r="Y248" i="1"/>
  <c r="X248" i="1"/>
  <c r="I248" i="9" s="1"/>
  <c r="W248" i="1"/>
  <c r="V248" i="1" s="1"/>
  <c r="T248" i="1"/>
  <c r="S248" i="1"/>
  <c r="Q248" i="1"/>
  <c r="R248" i="1" s="1"/>
  <c r="P248" i="1"/>
  <c r="N248" i="1"/>
  <c r="U248" i="1" s="1"/>
  <c r="Y247" i="1"/>
  <c r="X247" i="1"/>
  <c r="G247" i="9" s="1"/>
  <c r="W247" i="1"/>
  <c r="V247" i="1" s="1"/>
  <c r="T247" i="1"/>
  <c r="S247" i="1"/>
  <c r="Q247" i="1"/>
  <c r="R247" i="1" s="1"/>
  <c r="P247" i="1"/>
  <c r="N247" i="1"/>
  <c r="U247" i="1" s="1"/>
  <c r="Y246" i="1"/>
  <c r="X246" i="1"/>
  <c r="E246" i="9" s="1"/>
  <c r="W246" i="1"/>
  <c r="B246" i="1" s="1"/>
  <c r="T246" i="1"/>
  <c r="S246" i="1"/>
  <c r="Q246" i="1"/>
  <c r="R246" i="1" s="1"/>
  <c r="P246" i="1"/>
  <c r="N246" i="1"/>
  <c r="U246" i="1" s="1"/>
  <c r="Y245" i="1"/>
  <c r="X245" i="1"/>
  <c r="I245" i="9" s="1"/>
  <c r="W245" i="1"/>
  <c r="V245" i="1" s="1"/>
  <c r="T245" i="1"/>
  <c r="S245" i="1"/>
  <c r="Q245" i="1"/>
  <c r="R245" i="1" s="1"/>
  <c r="P245" i="1"/>
  <c r="N245" i="1"/>
  <c r="U245" i="1" s="1"/>
  <c r="Y244" i="1"/>
  <c r="X244" i="1"/>
  <c r="I244" i="9" s="1"/>
  <c r="W244" i="1"/>
  <c r="V244" i="1" s="1"/>
  <c r="T244" i="1"/>
  <c r="S244" i="1"/>
  <c r="Q244" i="1"/>
  <c r="R244" i="1" s="1"/>
  <c r="P244" i="1"/>
  <c r="N244" i="1"/>
  <c r="U244" i="1" s="1"/>
  <c r="Y345" i="1"/>
  <c r="X345" i="1"/>
  <c r="G345" i="9" s="1"/>
  <c r="W345" i="1"/>
  <c r="V345" i="1" s="1"/>
  <c r="T345" i="1"/>
  <c r="S345" i="1"/>
  <c r="Q345" i="1"/>
  <c r="R345" i="1" s="1"/>
  <c r="P345" i="1"/>
  <c r="N345" i="1"/>
  <c r="U345" i="1" s="1"/>
  <c r="Y344" i="1"/>
  <c r="X344" i="1"/>
  <c r="E344" i="9" s="1"/>
  <c r="W344" i="1"/>
  <c r="V344" i="1" s="1"/>
  <c r="T344" i="1"/>
  <c r="S344" i="1"/>
  <c r="Q344" i="1"/>
  <c r="R344" i="1" s="1"/>
  <c r="P344" i="1"/>
  <c r="N344" i="1"/>
  <c r="U344" i="1" s="1"/>
  <c r="Y343" i="1"/>
  <c r="X343" i="1"/>
  <c r="I343" i="9" s="1"/>
  <c r="W343" i="1"/>
  <c r="A343" i="1" s="1"/>
  <c r="T343" i="1"/>
  <c r="S343" i="1"/>
  <c r="Q343" i="1"/>
  <c r="R343" i="1" s="1"/>
  <c r="P343" i="1"/>
  <c r="N343" i="1"/>
  <c r="U343" i="1" s="1"/>
  <c r="Y342" i="1"/>
  <c r="X342" i="1"/>
  <c r="I342" i="9" s="1"/>
  <c r="W342" i="1"/>
  <c r="V342" i="1" s="1"/>
  <c r="T342" i="1"/>
  <c r="S342" i="1"/>
  <c r="Q342" i="1"/>
  <c r="R342" i="1" s="1"/>
  <c r="P342" i="1"/>
  <c r="N342" i="1"/>
  <c r="U342" i="1" s="1"/>
  <c r="Y341" i="1"/>
  <c r="X341" i="1"/>
  <c r="G341" i="9" s="1"/>
  <c r="W341" i="1"/>
  <c r="A341" i="1" s="1"/>
  <c r="T341" i="1"/>
  <c r="S341" i="1"/>
  <c r="Q341" i="1"/>
  <c r="R341" i="1" s="1"/>
  <c r="P341" i="1"/>
  <c r="N341" i="1"/>
  <c r="U341" i="1" s="1"/>
  <c r="Y340" i="1"/>
  <c r="X340" i="1"/>
  <c r="E340" i="9" s="1"/>
  <c r="W340" i="1"/>
  <c r="V340" i="1" s="1"/>
  <c r="T340" i="1"/>
  <c r="S340" i="1"/>
  <c r="Q340" i="1"/>
  <c r="R340" i="1" s="1"/>
  <c r="P340" i="1"/>
  <c r="N340" i="1"/>
  <c r="U340" i="1" s="1"/>
  <c r="Y339" i="1"/>
  <c r="X339" i="1"/>
  <c r="I339" i="9" s="1"/>
  <c r="W339" i="1"/>
  <c r="V339" i="1" s="1"/>
  <c r="T339" i="1"/>
  <c r="S339" i="1"/>
  <c r="Q339" i="1"/>
  <c r="R339" i="1" s="1"/>
  <c r="P339" i="1"/>
  <c r="N339" i="1"/>
  <c r="U339" i="1" s="1"/>
  <c r="Y338" i="1"/>
  <c r="X338" i="1"/>
  <c r="I338" i="9" s="1"/>
  <c r="W338" i="1"/>
  <c r="V338" i="1" s="1"/>
  <c r="T338" i="1"/>
  <c r="S338" i="1"/>
  <c r="Q338" i="1"/>
  <c r="R338" i="1" s="1"/>
  <c r="P338" i="1"/>
  <c r="N338" i="1"/>
  <c r="U338" i="1" s="1"/>
  <c r="Y337" i="1"/>
  <c r="X337" i="1"/>
  <c r="G337" i="9" s="1"/>
  <c r="W337" i="1"/>
  <c r="V337" i="1" s="1"/>
  <c r="T337" i="1"/>
  <c r="S337" i="1"/>
  <c r="Q337" i="1"/>
  <c r="R337" i="1" s="1"/>
  <c r="P337" i="1"/>
  <c r="N337" i="1"/>
  <c r="U337" i="1" s="1"/>
  <c r="Y336" i="1"/>
  <c r="X336" i="1"/>
  <c r="E336" i="9" s="1"/>
  <c r="W336" i="1"/>
  <c r="V336" i="1" s="1"/>
  <c r="T336" i="1"/>
  <c r="S336" i="1"/>
  <c r="Q336" i="1"/>
  <c r="R336" i="1" s="1"/>
  <c r="P336" i="1"/>
  <c r="N336" i="1"/>
  <c r="U336" i="1" s="1"/>
  <c r="Y335" i="1"/>
  <c r="X335" i="1"/>
  <c r="I335" i="9" s="1"/>
  <c r="W335" i="1"/>
  <c r="A335" i="1" s="1"/>
  <c r="T335" i="1"/>
  <c r="S335" i="1"/>
  <c r="Q335" i="1"/>
  <c r="R335" i="1" s="1"/>
  <c r="P335" i="1"/>
  <c r="N335" i="1"/>
  <c r="U335" i="1" s="1"/>
  <c r="Y334" i="1"/>
  <c r="X334" i="1"/>
  <c r="I334" i="9" s="1"/>
  <c r="W334" i="1"/>
  <c r="B334" i="1" s="1"/>
  <c r="T334" i="1"/>
  <c r="S334" i="1"/>
  <c r="Q334" i="1"/>
  <c r="R334" i="1" s="1"/>
  <c r="P334" i="1"/>
  <c r="N334" i="1"/>
  <c r="U334" i="1" s="1"/>
  <c r="Y333" i="1"/>
  <c r="X333" i="1"/>
  <c r="G333" i="9" s="1"/>
  <c r="W333" i="1"/>
  <c r="V333" i="1" s="1"/>
  <c r="T333" i="1"/>
  <c r="S333" i="1"/>
  <c r="Q333" i="1"/>
  <c r="R333" i="1" s="1"/>
  <c r="P333" i="1"/>
  <c r="N333" i="1"/>
  <c r="U333" i="1" s="1"/>
  <c r="Y332" i="1"/>
  <c r="X332" i="1"/>
  <c r="E332" i="9" s="1"/>
  <c r="W332" i="1"/>
  <c r="V332" i="1" s="1"/>
  <c r="T332" i="1"/>
  <c r="S332" i="1"/>
  <c r="Q332" i="1"/>
  <c r="R332" i="1" s="1"/>
  <c r="P332" i="1"/>
  <c r="N332" i="1"/>
  <c r="U332" i="1" s="1"/>
  <c r="Y331" i="1"/>
  <c r="X331" i="1"/>
  <c r="I331" i="9" s="1"/>
  <c r="W331" i="1"/>
  <c r="V331" i="1" s="1"/>
  <c r="T331" i="1"/>
  <c r="S331" i="1"/>
  <c r="Q331" i="1"/>
  <c r="R331" i="1" s="1"/>
  <c r="P331" i="1"/>
  <c r="N331" i="1"/>
  <c r="U331" i="1" s="1"/>
  <c r="Y330" i="1"/>
  <c r="X330" i="1"/>
  <c r="I330" i="9" s="1"/>
  <c r="W330" i="1"/>
  <c r="V330" i="1" s="1"/>
  <c r="T330" i="1"/>
  <c r="S330" i="1"/>
  <c r="Q330" i="1"/>
  <c r="R330" i="1" s="1"/>
  <c r="P330" i="1"/>
  <c r="N330" i="1"/>
  <c r="U330" i="1" s="1"/>
  <c r="Y329" i="1"/>
  <c r="X329" i="1"/>
  <c r="G329" i="9" s="1"/>
  <c r="W329" i="1"/>
  <c r="V329" i="1" s="1"/>
  <c r="T329" i="1"/>
  <c r="S329" i="1"/>
  <c r="Q329" i="1"/>
  <c r="R329" i="1" s="1"/>
  <c r="P329" i="1"/>
  <c r="N329" i="1"/>
  <c r="U329" i="1" s="1"/>
  <c r="Y328" i="1"/>
  <c r="X328" i="1"/>
  <c r="E328" i="9" s="1"/>
  <c r="W328" i="1"/>
  <c r="V328" i="1" s="1"/>
  <c r="T328" i="1"/>
  <c r="S328" i="1"/>
  <c r="Q328" i="1"/>
  <c r="R328" i="1" s="1"/>
  <c r="P328" i="1"/>
  <c r="N328" i="1"/>
  <c r="U328" i="1" s="1"/>
  <c r="Y327" i="1"/>
  <c r="X327" i="1"/>
  <c r="I327" i="9" s="1"/>
  <c r="W327" i="1"/>
  <c r="A327" i="1" s="1"/>
  <c r="T327" i="1"/>
  <c r="S327" i="1"/>
  <c r="Q327" i="1"/>
  <c r="R327" i="1" s="1"/>
  <c r="P327" i="1"/>
  <c r="N327" i="1"/>
  <c r="U327" i="1" s="1"/>
  <c r="Y326" i="1"/>
  <c r="X326" i="1"/>
  <c r="I326" i="9" s="1"/>
  <c r="W326" i="1"/>
  <c r="V326" i="1" s="1"/>
  <c r="T326" i="1"/>
  <c r="S326" i="1"/>
  <c r="Q326" i="1"/>
  <c r="R326" i="1" s="1"/>
  <c r="P326" i="1"/>
  <c r="N326" i="1"/>
  <c r="U326" i="1" s="1"/>
  <c r="Y325" i="1"/>
  <c r="X325" i="1"/>
  <c r="G325" i="9" s="1"/>
  <c r="W325" i="1"/>
  <c r="V325" i="1" s="1"/>
  <c r="T325" i="1"/>
  <c r="S325" i="1"/>
  <c r="Q325" i="1"/>
  <c r="R325" i="1" s="1"/>
  <c r="P325" i="1"/>
  <c r="N325" i="1"/>
  <c r="U325" i="1" s="1"/>
  <c r="Y324" i="1"/>
  <c r="X324" i="1"/>
  <c r="E324" i="9" s="1"/>
  <c r="W324" i="1"/>
  <c r="V324" i="1" s="1"/>
  <c r="T324" i="1"/>
  <c r="S324" i="1"/>
  <c r="Q324" i="1"/>
  <c r="R324" i="1" s="1"/>
  <c r="P324" i="1"/>
  <c r="N324" i="1"/>
  <c r="U324" i="1" s="1"/>
  <c r="Y323" i="1"/>
  <c r="X323" i="1"/>
  <c r="I323" i="9" s="1"/>
  <c r="W323" i="1"/>
  <c r="V323" i="1" s="1"/>
  <c r="T323" i="1"/>
  <c r="S323" i="1"/>
  <c r="Q323" i="1"/>
  <c r="R323" i="1" s="1"/>
  <c r="P323" i="1"/>
  <c r="N323" i="1"/>
  <c r="U323" i="1" s="1"/>
  <c r="Y322" i="1"/>
  <c r="X322" i="1"/>
  <c r="I322" i="9" s="1"/>
  <c r="W322" i="1"/>
  <c r="V322" i="1" s="1"/>
  <c r="T322" i="1"/>
  <c r="S322" i="1"/>
  <c r="Q322" i="1"/>
  <c r="R322" i="1" s="1"/>
  <c r="P322" i="1"/>
  <c r="N322" i="1"/>
  <c r="U322" i="1" s="1"/>
  <c r="Y321" i="1"/>
  <c r="X321" i="1"/>
  <c r="G321" i="9" s="1"/>
  <c r="W321" i="1"/>
  <c r="V321" i="1" s="1"/>
  <c r="T321" i="1"/>
  <c r="S321" i="1"/>
  <c r="Q321" i="1"/>
  <c r="R321" i="1" s="1"/>
  <c r="P321" i="1"/>
  <c r="N321" i="1"/>
  <c r="U321" i="1" s="1"/>
  <c r="Y320" i="1"/>
  <c r="X320" i="1"/>
  <c r="E320" i="9" s="1"/>
  <c r="W320" i="1"/>
  <c r="V320" i="1" s="1"/>
  <c r="T320" i="1"/>
  <c r="S320" i="1"/>
  <c r="Q320" i="1"/>
  <c r="R320" i="1" s="1"/>
  <c r="P320" i="1"/>
  <c r="N320" i="1"/>
  <c r="U320" i="1" s="1"/>
  <c r="Y319" i="1"/>
  <c r="X319" i="1"/>
  <c r="I319" i="9" s="1"/>
  <c r="W319" i="1"/>
  <c r="A319" i="1" s="1"/>
  <c r="T319" i="1"/>
  <c r="S319" i="1"/>
  <c r="Q319" i="1"/>
  <c r="R319" i="1" s="1"/>
  <c r="P319" i="1"/>
  <c r="N319" i="1"/>
  <c r="U319" i="1" s="1"/>
  <c r="Y318" i="1"/>
  <c r="X318" i="1"/>
  <c r="I318" i="9" s="1"/>
  <c r="W318" i="1"/>
  <c r="B318" i="1" s="1"/>
  <c r="T318" i="1"/>
  <c r="S318" i="1"/>
  <c r="Q318" i="1"/>
  <c r="R318" i="1" s="1"/>
  <c r="P318" i="1"/>
  <c r="N318" i="1"/>
  <c r="U318" i="1" s="1"/>
  <c r="Y317" i="1"/>
  <c r="X317" i="1"/>
  <c r="G317" i="9" s="1"/>
  <c r="W317" i="1"/>
  <c r="V317" i="1" s="1"/>
  <c r="T317" i="1"/>
  <c r="S317" i="1"/>
  <c r="Q317" i="1"/>
  <c r="R317" i="1" s="1"/>
  <c r="P317" i="1"/>
  <c r="N317" i="1"/>
  <c r="U317" i="1" s="1"/>
  <c r="Y316" i="1"/>
  <c r="X316" i="1"/>
  <c r="E316" i="9" s="1"/>
  <c r="W316" i="1"/>
  <c r="V316" i="1" s="1"/>
  <c r="T316" i="1"/>
  <c r="S316" i="1"/>
  <c r="Q316" i="1"/>
  <c r="R316" i="1" s="1"/>
  <c r="P316" i="1"/>
  <c r="N316" i="1"/>
  <c r="U316" i="1" s="1"/>
  <c r="Y315" i="1"/>
  <c r="X315" i="1"/>
  <c r="I315" i="9" s="1"/>
  <c r="W315" i="1"/>
  <c r="V315" i="1" s="1"/>
  <c r="T315" i="1"/>
  <c r="S315" i="1"/>
  <c r="Q315" i="1"/>
  <c r="R315" i="1" s="1"/>
  <c r="P315" i="1"/>
  <c r="N315" i="1"/>
  <c r="U315" i="1" s="1"/>
  <c r="Y314" i="1"/>
  <c r="X314" i="1"/>
  <c r="I314" i="9" s="1"/>
  <c r="W314" i="1"/>
  <c r="V314" i="1" s="1"/>
  <c r="T314" i="1"/>
  <c r="S314" i="1"/>
  <c r="Q314" i="1"/>
  <c r="R314" i="1" s="1"/>
  <c r="P314" i="1"/>
  <c r="N314" i="1"/>
  <c r="U314" i="1" s="1"/>
  <c r="Y313" i="1"/>
  <c r="X313" i="1"/>
  <c r="G313" i="9" s="1"/>
  <c r="W313" i="1"/>
  <c r="V313" i="1" s="1"/>
  <c r="T313" i="1"/>
  <c r="S313" i="1"/>
  <c r="Q313" i="1"/>
  <c r="R313" i="1" s="1"/>
  <c r="P313" i="1"/>
  <c r="N313" i="1"/>
  <c r="U313" i="1" s="1"/>
  <c r="Y312" i="1"/>
  <c r="X312" i="1"/>
  <c r="E312" i="9" s="1"/>
  <c r="W312" i="1"/>
  <c r="V312" i="1" s="1"/>
  <c r="T312" i="1"/>
  <c r="S312" i="1"/>
  <c r="Q312" i="1"/>
  <c r="R312" i="1" s="1"/>
  <c r="P312" i="1"/>
  <c r="N312" i="1"/>
  <c r="U312" i="1" s="1"/>
  <c r="Y311" i="1"/>
  <c r="X311" i="1"/>
  <c r="I311" i="9" s="1"/>
  <c r="W311" i="1"/>
  <c r="A311" i="1" s="1"/>
  <c r="T311" i="1"/>
  <c r="S311" i="1"/>
  <c r="Q311" i="1"/>
  <c r="R311" i="1" s="1"/>
  <c r="P311" i="1"/>
  <c r="N311" i="1"/>
  <c r="U311" i="1" s="1"/>
  <c r="Y310" i="1"/>
  <c r="X310" i="1"/>
  <c r="I310" i="9" s="1"/>
  <c r="W310" i="1"/>
  <c r="V310" i="1" s="1"/>
  <c r="T310" i="1"/>
  <c r="S310" i="1"/>
  <c r="Q310" i="1"/>
  <c r="R310" i="1" s="1"/>
  <c r="P310" i="1"/>
  <c r="N310" i="1"/>
  <c r="U310" i="1" s="1"/>
  <c r="Y309" i="1"/>
  <c r="X309" i="1"/>
  <c r="G309" i="9" s="1"/>
  <c r="W309" i="1"/>
  <c r="V309" i="1" s="1"/>
  <c r="T309" i="1"/>
  <c r="S309" i="1"/>
  <c r="Q309" i="1"/>
  <c r="R309" i="1" s="1"/>
  <c r="P309" i="1"/>
  <c r="N309" i="1"/>
  <c r="U309" i="1" s="1"/>
  <c r="Y308" i="1"/>
  <c r="X308" i="1"/>
  <c r="E308" i="9" s="1"/>
  <c r="W308" i="1"/>
  <c r="B308" i="1" s="1"/>
  <c r="T308" i="1"/>
  <c r="S308" i="1"/>
  <c r="Q308" i="1"/>
  <c r="R308" i="1" s="1"/>
  <c r="P308" i="1"/>
  <c r="N308" i="1"/>
  <c r="U308" i="1" s="1"/>
  <c r="Y307" i="1"/>
  <c r="X307" i="1"/>
  <c r="I307" i="9" s="1"/>
  <c r="W307" i="1"/>
  <c r="V307" i="1" s="1"/>
  <c r="T307" i="1"/>
  <c r="S307" i="1"/>
  <c r="Q307" i="1"/>
  <c r="R307" i="1" s="1"/>
  <c r="P307" i="1"/>
  <c r="N307" i="1"/>
  <c r="U307" i="1" s="1"/>
  <c r="Y306" i="1"/>
  <c r="X306" i="1"/>
  <c r="I306" i="9" s="1"/>
  <c r="W306" i="1"/>
  <c r="V306" i="1" s="1"/>
  <c r="T306" i="1"/>
  <c r="S306" i="1"/>
  <c r="Q306" i="1"/>
  <c r="R306" i="1" s="1"/>
  <c r="P306" i="1"/>
  <c r="N306" i="1"/>
  <c r="U306" i="1" s="1"/>
  <c r="Y305" i="1"/>
  <c r="X305" i="1"/>
  <c r="G305" i="9" s="1"/>
  <c r="W305" i="1"/>
  <c r="V305" i="1" s="1"/>
  <c r="T305" i="1"/>
  <c r="S305" i="1"/>
  <c r="Q305" i="1"/>
  <c r="R305" i="1" s="1"/>
  <c r="P305" i="1"/>
  <c r="N305" i="1"/>
  <c r="U305" i="1" s="1"/>
  <c r="Y304" i="1"/>
  <c r="X304" i="1"/>
  <c r="E304" i="9" s="1"/>
  <c r="W304" i="1"/>
  <c r="V304" i="1" s="1"/>
  <c r="T304" i="1"/>
  <c r="S304" i="1"/>
  <c r="Q304" i="1"/>
  <c r="R304" i="1" s="1"/>
  <c r="P304" i="1"/>
  <c r="N304" i="1"/>
  <c r="U304" i="1" s="1"/>
  <c r="Y303" i="1"/>
  <c r="X303" i="1"/>
  <c r="I303" i="9" s="1"/>
  <c r="W303" i="1"/>
  <c r="A303" i="1" s="1"/>
  <c r="T303" i="1"/>
  <c r="S303" i="1"/>
  <c r="Q303" i="1"/>
  <c r="R303" i="1" s="1"/>
  <c r="P303" i="1"/>
  <c r="N303" i="1"/>
  <c r="U303" i="1" s="1"/>
  <c r="Y302" i="1"/>
  <c r="X302" i="1"/>
  <c r="I302" i="9" s="1"/>
  <c r="W302" i="1"/>
  <c r="V302" i="1" s="1"/>
  <c r="T302" i="1"/>
  <c r="S302" i="1"/>
  <c r="Q302" i="1"/>
  <c r="R302" i="1" s="1"/>
  <c r="P302" i="1"/>
  <c r="N302" i="1"/>
  <c r="U302" i="1" s="1"/>
  <c r="Y301" i="1"/>
  <c r="X301" i="1"/>
  <c r="G301" i="9" s="1"/>
  <c r="W301" i="1"/>
  <c r="V301" i="1" s="1"/>
  <c r="T301" i="1"/>
  <c r="S301" i="1"/>
  <c r="Q301" i="1"/>
  <c r="R301" i="1" s="1"/>
  <c r="P301" i="1"/>
  <c r="N301" i="1"/>
  <c r="U301" i="1" s="1"/>
  <c r="Y300" i="1"/>
  <c r="X300" i="1"/>
  <c r="E300" i="9" s="1"/>
  <c r="W300" i="1"/>
  <c r="B300" i="1" s="1"/>
  <c r="T300" i="1"/>
  <c r="S300" i="1"/>
  <c r="Q300" i="1"/>
  <c r="R300" i="1" s="1"/>
  <c r="P300" i="1"/>
  <c r="N300" i="1"/>
  <c r="U300" i="1" s="1"/>
  <c r="Y299" i="1"/>
  <c r="X299" i="1"/>
  <c r="I299" i="9" s="1"/>
  <c r="W299" i="1"/>
  <c r="V299" i="1" s="1"/>
  <c r="T299" i="1"/>
  <c r="S299" i="1"/>
  <c r="Q299" i="1"/>
  <c r="R299" i="1" s="1"/>
  <c r="P299" i="1"/>
  <c r="N299" i="1"/>
  <c r="U299" i="1" s="1"/>
  <c r="Y298" i="1"/>
  <c r="X298" i="1"/>
  <c r="I298" i="9" s="1"/>
  <c r="W298" i="1"/>
  <c r="V298" i="1" s="1"/>
  <c r="T298" i="1"/>
  <c r="S298" i="1"/>
  <c r="Q298" i="1"/>
  <c r="R298" i="1" s="1"/>
  <c r="P298" i="1"/>
  <c r="N298" i="1"/>
  <c r="U298" i="1" s="1"/>
  <c r="Y297" i="1"/>
  <c r="X297" i="1"/>
  <c r="G297" i="9" s="1"/>
  <c r="W297" i="1"/>
  <c r="V297" i="1" s="1"/>
  <c r="T297" i="1"/>
  <c r="S297" i="1"/>
  <c r="Q297" i="1"/>
  <c r="R297" i="1" s="1"/>
  <c r="P297" i="1"/>
  <c r="N297" i="1"/>
  <c r="U297" i="1" s="1"/>
  <c r="Y296" i="1"/>
  <c r="X296" i="1"/>
  <c r="E296" i="9" s="1"/>
  <c r="W296" i="1"/>
  <c r="V296" i="1" s="1"/>
  <c r="T296" i="1"/>
  <c r="S296" i="1"/>
  <c r="Q296" i="1"/>
  <c r="R296" i="1" s="1"/>
  <c r="P296" i="1"/>
  <c r="N296" i="1"/>
  <c r="U296" i="1" s="1"/>
  <c r="Y295" i="1"/>
  <c r="X295" i="1"/>
  <c r="I295" i="9" s="1"/>
  <c r="W295" i="1"/>
  <c r="A295" i="1" s="1"/>
  <c r="T295" i="1"/>
  <c r="S295" i="1"/>
  <c r="Q295" i="1"/>
  <c r="R295" i="1" s="1"/>
  <c r="P295" i="1"/>
  <c r="N295" i="1"/>
  <c r="U295" i="1" s="1"/>
  <c r="N13" i="1"/>
  <c r="U13" i="1" s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S31" i="1"/>
  <c r="T31" i="1"/>
  <c r="S32" i="1"/>
  <c r="T32" i="1"/>
  <c r="S33" i="1"/>
  <c r="T33" i="1"/>
  <c r="S34" i="1"/>
  <c r="T34" i="1"/>
  <c r="S35" i="1"/>
  <c r="T35" i="1"/>
  <c r="S36" i="1"/>
  <c r="T36" i="1"/>
  <c r="S37" i="1"/>
  <c r="T37" i="1"/>
  <c r="S38" i="1"/>
  <c r="T38" i="1"/>
  <c r="S39" i="1"/>
  <c r="T39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81" i="1"/>
  <c r="T381" i="1"/>
  <c r="S382" i="1"/>
  <c r="T382" i="1"/>
  <c r="S383" i="1"/>
  <c r="T383" i="1"/>
  <c r="S384" i="1"/>
  <c r="T384" i="1"/>
  <c r="S385" i="1"/>
  <c r="T385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T13" i="1"/>
  <c r="S13" i="1"/>
  <c r="N14" i="1"/>
  <c r="U14" i="1" s="1"/>
  <c r="N15" i="1"/>
  <c r="U15" i="1" s="1"/>
  <c r="N16" i="1"/>
  <c r="U16" i="1" s="1"/>
  <c r="N17" i="1"/>
  <c r="U17" i="1" s="1"/>
  <c r="N18" i="1"/>
  <c r="U18" i="1" s="1"/>
  <c r="N19" i="1"/>
  <c r="U19" i="1" s="1"/>
  <c r="N20" i="1"/>
  <c r="U20" i="1" s="1"/>
  <c r="N21" i="1"/>
  <c r="U21" i="1" s="1"/>
  <c r="N22" i="1"/>
  <c r="U22" i="1" s="1"/>
  <c r="N23" i="1"/>
  <c r="U23" i="1" s="1"/>
  <c r="N24" i="1"/>
  <c r="U24" i="1" s="1"/>
  <c r="N25" i="1"/>
  <c r="U25" i="1" s="1"/>
  <c r="N26" i="1"/>
  <c r="U26" i="1" s="1"/>
  <c r="N27" i="1"/>
  <c r="U27" i="1" s="1"/>
  <c r="N28" i="1"/>
  <c r="U28" i="1" s="1"/>
  <c r="N29" i="1"/>
  <c r="U29" i="1" s="1"/>
  <c r="N30" i="1"/>
  <c r="U30" i="1" s="1"/>
  <c r="N31" i="1"/>
  <c r="U31" i="1" s="1"/>
  <c r="N32" i="1"/>
  <c r="U32" i="1" s="1"/>
  <c r="N33" i="1"/>
  <c r="U33" i="1" s="1"/>
  <c r="N34" i="1"/>
  <c r="U34" i="1" s="1"/>
  <c r="N35" i="1"/>
  <c r="U35" i="1" s="1"/>
  <c r="N36" i="1"/>
  <c r="U36" i="1" s="1"/>
  <c r="N37" i="1"/>
  <c r="U37" i="1" s="1"/>
  <c r="N38" i="1"/>
  <c r="U38" i="1" s="1"/>
  <c r="N39" i="1"/>
  <c r="U39" i="1" s="1"/>
  <c r="N346" i="1"/>
  <c r="U346" i="1" s="1"/>
  <c r="N347" i="1"/>
  <c r="U347" i="1" s="1"/>
  <c r="N348" i="1"/>
  <c r="U348" i="1" s="1"/>
  <c r="N349" i="1"/>
  <c r="U349" i="1" s="1"/>
  <c r="N350" i="1"/>
  <c r="U350" i="1" s="1"/>
  <c r="N351" i="1"/>
  <c r="U351" i="1" s="1"/>
  <c r="N352" i="1"/>
  <c r="U352" i="1" s="1"/>
  <c r="N353" i="1"/>
  <c r="U353" i="1" s="1"/>
  <c r="N354" i="1"/>
  <c r="U354" i="1" s="1"/>
  <c r="N355" i="1"/>
  <c r="U355" i="1" s="1"/>
  <c r="N356" i="1"/>
  <c r="U356" i="1" s="1"/>
  <c r="N357" i="1"/>
  <c r="U357" i="1" s="1"/>
  <c r="N358" i="1"/>
  <c r="U358" i="1" s="1"/>
  <c r="N359" i="1"/>
  <c r="U359" i="1" s="1"/>
  <c r="N360" i="1"/>
  <c r="U360" i="1" s="1"/>
  <c r="N361" i="1"/>
  <c r="U361" i="1" s="1"/>
  <c r="N362" i="1"/>
  <c r="U362" i="1" s="1"/>
  <c r="N363" i="1"/>
  <c r="U363" i="1" s="1"/>
  <c r="N364" i="1"/>
  <c r="U364" i="1" s="1"/>
  <c r="N365" i="1"/>
  <c r="U365" i="1" s="1"/>
  <c r="N366" i="1"/>
  <c r="U366" i="1" s="1"/>
  <c r="N367" i="1"/>
  <c r="U367" i="1" s="1"/>
  <c r="N368" i="1"/>
  <c r="U368" i="1" s="1"/>
  <c r="N369" i="1"/>
  <c r="U369" i="1" s="1"/>
  <c r="N370" i="1"/>
  <c r="U370" i="1" s="1"/>
  <c r="N371" i="1"/>
  <c r="U371" i="1" s="1"/>
  <c r="N372" i="1"/>
  <c r="U372" i="1" s="1"/>
  <c r="N373" i="1"/>
  <c r="U373" i="1" s="1"/>
  <c r="N374" i="1"/>
  <c r="U374" i="1" s="1"/>
  <c r="N375" i="1"/>
  <c r="U375" i="1" s="1"/>
  <c r="N376" i="1"/>
  <c r="U376" i="1" s="1"/>
  <c r="N377" i="1"/>
  <c r="U377" i="1" s="1"/>
  <c r="N378" i="1"/>
  <c r="U378" i="1" s="1"/>
  <c r="N379" i="1"/>
  <c r="U379" i="1" s="1"/>
  <c r="N380" i="1"/>
  <c r="U380" i="1" s="1"/>
  <c r="N381" i="1"/>
  <c r="U381" i="1" s="1"/>
  <c r="N382" i="1"/>
  <c r="U382" i="1" s="1"/>
  <c r="N383" i="1"/>
  <c r="U383" i="1" s="1"/>
  <c r="N384" i="1"/>
  <c r="U384" i="1" s="1"/>
  <c r="N385" i="1"/>
  <c r="U385" i="1" s="1"/>
  <c r="N386" i="1"/>
  <c r="U386" i="1" s="1"/>
  <c r="N387" i="1"/>
  <c r="U387" i="1" s="1"/>
  <c r="N388" i="1"/>
  <c r="U388" i="1" s="1"/>
  <c r="N389" i="1"/>
  <c r="U389" i="1" s="1"/>
  <c r="N390" i="1"/>
  <c r="U390" i="1" s="1"/>
  <c r="N391" i="1"/>
  <c r="U391" i="1" s="1"/>
  <c r="N392" i="1"/>
  <c r="U392" i="1" s="1"/>
  <c r="N393" i="1"/>
  <c r="U393" i="1" s="1"/>
  <c r="N394" i="1"/>
  <c r="U394" i="1" s="1"/>
  <c r="N395" i="1"/>
  <c r="U395" i="1" s="1"/>
  <c r="N396" i="1"/>
  <c r="U396" i="1" s="1"/>
  <c r="N397" i="1"/>
  <c r="U397" i="1" s="1"/>
  <c r="N398" i="1"/>
  <c r="U398" i="1" s="1"/>
  <c r="N399" i="1"/>
  <c r="U399" i="1" s="1"/>
  <c r="N400" i="1"/>
  <c r="U400" i="1" s="1"/>
  <c r="N401" i="1"/>
  <c r="U401" i="1" s="1"/>
  <c r="N402" i="1"/>
  <c r="U402" i="1" s="1"/>
  <c r="N403" i="1"/>
  <c r="U403" i="1" s="1"/>
  <c r="N404" i="1"/>
  <c r="U404" i="1" s="1"/>
  <c r="N405" i="1"/>
  <c r="U405" i="1" s="1"/>
  <c r="N406" i="1"/>
  <c r="U406" i="1" s="1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13" i="9"/>
  <c r="A173" i="1" l="1"/>
  <c r="A185" i="1"/>
  <c r="B59" i="1"/>
  <c r="B67" i="1"/>
  <c r="A231" i="1"/>
  <c r="A138" i="1"/>
  <c r="A243" i="1"/>
  <c r="B199" i="1"/>
  <c r="B105" i="1"/>
  <c r="B46" i="1"/>
  <c r="V54" i="1"/>
  <c r="A200" i="1"/>
  <c r="G275" i="9"/>
  <c r="B215" i="1"/>
  <c r="V231" i="1"/>
  <c r="B173" i="1"/>
  <c r="V188" i="1"/>
  <c r="A135" i="1"/>
  <c r="B158" i="1"/>
  <c r="V126" i="1"/>
  <c r="B135" i="1"/>
  <c r="B62" i="1"/>
  <c r="E286" i="9"/>
  <c r="S286" i="9" s="1"/>
  <c r="B74" i="1"/>
  <c r="F296" i="9"/>
  <c r="I194" i="9"/>
  <c r="B276" i="1"/>
  <c r="V200" i="1"/>
  <c r="A169" i="1"/>
  <c r="A91" i="1"/>
  <c r="V129" i="1"/>
  <c r="B137" i="1"/>
  <c r="A67" i="1"/>
  <c r="B75" i="1"/>
  <c r="F308" i="9"/>
  <c r="F205" i="9"/>
  <c r="A59" i="1"/>
  <c r="D319" i="9"/>
  <c r="W319" i="9" s="1"/>
  <c r="H329" i="9"/>
  <c r="A149" i="1"/>
  <c r="B82" i="1"/>
  <c r="F340" i="9"/>
  <c r="B149" i="1"/>
  <c r="B133" i="1"/>
  <c r="B68" i="1"/>
  <c r="B83" i="1"/>
  <c r="D249" i="9"/>
  <c r="W249" i="9" s="1"/>
  <c r="A216" i="1"/>
  <c r="B165" i="1"/>
  <c r="A174" i="1"/>
  <c r="A192" i="1"/>
  <c r="A107" i="1"/>
  <c r="B119" i="1"/>
  <c r="B138" i="1"/>
  <c r="B48" i="1"/>
  <c r="H297" i="9"/>
  <c r="H309" i="9"/>
  <c r="F320" i="9"/>
  <c r="D331" i="9"/>
  <c r="W331" i="9" s="1"/>
  <c r="H341" i="9"/>
  <c r="F250" i="9"/>
  <c r="I276" i="9"/>
  <c r="G287" i="9"/>
  <c r="E196" i="9"/>
  <c r="S196" i="9" s="1"/>
  <c r="G206" i="9"/>
  <c r="V300" i="1"/>
  <c r="B291" i="1"/>
  <c r="B174" i="1"/>
  <c r="B134" i="1"/>
  <c r="B76" i="1"/>
  <c r="B84" i="1"/>
  <c r="F300" i="9"/>
  <c r="D311" i="9"/>
  <c r="W311" i="9" s="1"/>
  <c r="H321" i="9"/>
  <c r="F332" i="9"/>
  <c r="D343" i="9"/>
  <c r="W343" i="9" s="1"/>
  <c r="H251" i="9"/>
  <c r="E278" i="9"/>
  <c r="S278" i="9" s="1"/>
  <c r="B278" i="9" s="1"/>
  <c r="I288" i="9"/>
  <c r="G197" i="9"/>
  <c r="I207" i="9"/>
  <c r="B111" i="1"/>
  <c r="B139" i="1"/>
  <c r="B52" i="1"/>
  <c r="B70" i="1"/>
  <c r="H301" i="9"/>
  <c r="F312" i="9"/>
  <c r="D323" i="9"/>
  <c r="W323" i="9" s="1"/>
  <c r="H333" i="9"/>
  <c r="F344" i="9"/>
  <c r="D253" i="9"/>
  <c r="C253" i="9" s="1"/>
  <c r="O253" i="9" s="1"/>
  <c r="G279" i="9"/>
  <c r="E290" i="9"/>
  <c r="S290" i="9" s="1"/>
  <c r="A290" i="9" s="1"/>
  <c r="I198" i="9"/>
  <c r="E209" i="9"/>
  <c r="S209" i="9" s="1"/>
  <c r="B209" i="9" s="1"/>
  <c r="A300" i="1"/>
  <c r="B150" i="1"/>
  <c r="A99" i="1"/>
  <c r="B126" i="1"/>
  <c r="B60" i="1"/>
  <c r="B78" i="1"/>
  <c r="A85" i="1"/>
  <c r="D303" i="9"/>
  <c r="C303" i="9" s="1"/>
  <c r="AD303" i="9" s="1"/>
  <c r="H313" i="9"/>
  <c r="F324" i="9"/>
  <c r="D335" i="9"/>
  <c r="W335" i="9" s="1"/>
  <c r="H345" i="9"/>
  <c r="F254" i="9"/>
  <c r="I280" i="9"/>
  <c r="G291" i="9"/>
  <c r="E200" i="9"/>
  <c r="B112" i="1"/>
  <c r="B54" i="1"/>
  <c r="B88" i="1"/>
  <c r="F304" i="9"/>
  <c r="D315" i="9"/>
  <c r="W315" i="9" s="1"/>
  <c r="H325" i="9"/>
  <c r="F336" i="9"/>
  <c r="D245" i="9"/>
  <c r="W245" i="9" s="1"/>
  <c r="H255" i="9"/>
  <c r="E282" i="9"/>
  <c r="S282" i="9" s="1"/>
  <c r="I292" i="9"/>
  <c r="G201" i="9"/>
  <c r="V290" i="1"/>
  <c r="B182" i="1"/>
  <c r="A102" i="1"/>
  <c r="A115" i="1"/>
  <c r="A68" i="1"/>
  <c r="A75" i="1"/>
  <c r="H305" i="9"/>
  <c r="F316" i="9"/>
  <c r="D327" i="9"/>
  <c r="C327" i="9" s="1"/>
  <c r="O327" i="9" s="1"/>
  <c r="H337" i="9"/>
  <c r="F246" i="9"/>
  <c r="D257" i="9"/>
  <c r="C257" i="9" s="1"/>
  <c r="K257" i="9" s="1"/>
  <c r="G283" i="9"/>
  <c r="E294" i="9"/>
  <c r="S294" i="9" s="1"/>
  <c r="A294" i="9" s="1"/>
  <c r="I202" i="9"/>
  <c r="D295" i="9"/>
  <c r="D307" i="9"/>
  <c r="W307" i="9" s="1"/>
  <c r="H317" i="9"/>
  <c r="F328" i="9"/>
  <c r="D339" i="9"/>
  <c r="W339" i="9" s="1"/>
  <c r="H247" i="9"/>
  <c r="F258" i="9"/>
  <c r="I284" i="9"/>
  <c r="G193" i="9"/>
  <c r="D204" i="9"/>
  <c r="C204" i="9" s="1"/>
  <c r="AD204" i="9" s="1"/>
  <c r="C79" i="9"/>
  <c r="O79" i="9" s="1"/>
  <c r="W79" i="9"/>
  <c r="W136" i="9"/>
  <c r="C136" i="9"/>
  <c r="K136" i="9" s="1"/>
  <c r="W266" i="9"/>
  <c r="C266" i="9"/>
  <c r="K266" i="9" s="1"/>
  <c r="W186" i="9"/>
  <c r="C186" i="9"/>
  <c r="K186" i="9" s="1"/>
  <c r="G217" i="9"/>
  <c r="F217" i="9"/>
  <c r="E217" i="9"/>
  <c r="D217" i="9"/>
  <c r="C217" i="9" s="1"/>
  <c r="V217" i="9" s="1"/>
  <c r="P217" i="9" s="1"/>
  <c r="I217" i="9"/>
  <c r="G149" i="9"/>
  <c r="F149" i="9"/>
  <c r="E149" i="9"/>
  <c r="D149" i="9"/>
  <c r="C149" i="9" s="1"/>
  <c r="L149" i="9" s="1"/>
  <c r="I149" i="9"/>
  <c r="G100" i="9"/>
  <c r="F100" i="9"/>
  <c r="E100" i="9"/>
  <c r="D100" i="9"/>
  <c r="I100" i="9"/>
  <c r="H100" i="9"/>
  <c r="D299" i="9"/>
  <c r="C299" i="9" s="1"/>
  <c r="AD299" i="9" s="1"/>
  <c r="H259" i="9"/>
  <c r="G271" i="9"/>
  <c r="A259" i="1"/>
  <c r="V208" i="1"/>
  <c r="I223" i="9"/>
  <c r="H223" i="9"/>
  <c r="G223" i="9"/>
  <c r="F223" i="9"/>
  <c r="E223" i="9"/>
  <c r="E224" i="9"/>
  <c r="D224" i="9"/>
  <c r="C224" i="9" s="1"/>
  <c r="M224" i="9" s="1"/>
  <c r="I224" i="9"/>
  <c r="H224" i="9"/>
  <c r="G224" i="9"/>
  <c r="G225" i="9"/>
  <c r="F225" i="9"/>
  <c r="E225" i="9"/>
  <c r="D225" i="9"/>
  <c r="W225" i="9" s="1"/>
  <c r="I225" i="9"/>
  <c r="I226" i="9"/>
  <c r="H226" i="9"/>
  <c r="G226" i="9"/>
  <c r="F226" i="9"/>
  <c r="E226" i="9"/>
  <c r="D226" i="9"/>
  <c r="C226" i="9" s="1"/>
  <c r="A240" i="1"/>
  <c r="D240" i="9"/>
  <c r="C240" i="9" s="1"/>
  <c r="O240" i="9" s="1"/>
  <c r="I240" i="9"/>
  <c r="H240" i="9"/>
  <c r="G240" i="9"/>
  <c r="F240" i="9"/>
  <c r="F241" i="9"/>
  <c r="E241" i="9"/>
  <c r="D241" i="9"/>
  <c r="W241" i="9" s="1"/>
  <c r="I241" i="9"/>
  <c r="H241" i="9"/>
  <c r="H242" i="9"/>
  <c r="G242" i="9"/>
  <c r="F242" i="9"/>
  <c r="E242" i="9"/>
  <c r="D242" i="9"/>
  <c r="W242" i="9" s="1"/>
  <c r="I172" i="9"/>
  <c r="H172" i="9"/>
  <c r="G172" i="9"/>
  <c r="F172" i="9"/>
  <c r="E172" i="9"/>
  <c r="D172" i="9"/>
  <c r="C172" i="9" s="1"/>
  <c r="I176" i="9"/>
  <c r="H176" i="9"/>
  <c r="G176" i="9"/>
  <c r="F176" i="9"/>
  <c r="E176" i="9"/>
  <c r="D176" i="9"/>
  <c r="A94" i="1"/>
  <c r="H101" i="9"/>
  <c r="G101" i="9"/>
  <c r="F101" i="9"/>
  <c r="E101" i="9"/>
  <c r="I101" i="9"/>
  <c r="D101" i="9"/>
  <c r="W101" i="9" s="1"/>
  <c r="E117" i="9"/>
  <c r="D117" i="9"/>
  <c r="W117" i="9" s="1"/>
  <c r="G117" i="9"/>
  <c r="F117" i="9"/>
  <c r="I117" i="9"/>
  <c r="H117" i="9"/>
  <c r="F118" i="9"/>
  <c r="E118" i="9"/>
  <c r="D118" i="9"/>
  <c r="H118" i="9"/>
  <c r="G118" i="9"/>
  <c r="I118" i="9"/>
  <c r="I131" i="9"/>
  <c r="H131" i="9"/>
  <c r="G131" i="9"/>
  <c r="D131" i="9"/>
  <c r="E131" i="9"/>
  <c r="D132" i="9"/>
  <c r="C132" i="9" s="1"/>
  <c r="O132" i="9" s="1"/>
  <c r="I132" i="9"/>
  <c r="F132" i="9"/>
  <c r="E132" i="9"/>
  <c r="H132" i="9"/>
  <c r="G132" i="9"/>
  <c r="A40" i="1"/>
  <c r="I40" i="9"/>
  <c r="F40" i="9"/>
  <c r="D40" i="9"/>
  <c r="I41" i="9"/>
  <c r="D41" i="9"/>
  <c r="C41" i="9" s="1"/>
  <c r="N41" i="9" s="1"/>
  <c r="F41" i="9"/>
  <c r="E41" i="9"/>
  <c r="H41" i="9"/>
  <c r="I53" i="9"/>
  <c r="F53" i="9"/>
  <c r="D53" i="9"/>
  <c r="C53" i="9" s="1"/>
  <c r="A61" i="1"/>
  <c r="E61" i="9"/>
  <c r="D61" i="9"/>
  <c r="G61" i="9"/>
  <c r="F61" i="9"/>
  <c r="I61" i="9"/>
  <c r="H61" i="9"/>
  <c r="G64" i="9"/>
  <c r="F64" i="9"/>
  <c r="E64" i="9"/>
  <c r="D64" i="9"/>
  <c r="I64" i="9"/>
  <c r="H64" i="9"/>
  <c r="E65" i="9"/>
  <c r="S65" i="9" s="1"/>
  <c r="D65" i="9"/>
  <c r="G65" i="9"/>
  <c r="F65" i="9"/>
  <c r="I65" i="9"/>
  <c r="H65" i="9"/>
  <c r="A72" i="1"/>
  <c r="A77" i="1"/>
  <c r="E77" i="9"/>
  <c r="D77" i="9"/>
  <c r="G77" i="9"/>
  <c r="F77" i="9"/>
  <c r="I77" i="9"/>
  <c r="H77" i="9"/>
  <c r="F80" i="9"/>
  <c r="E80" i="9"/>
  <c r="D80" i="9"/>
  <c r="H80" i="9"/>
  <c r="G80" i="9"/>
  <c r="I80" i="9"/>
  <c r="I81" i="9"/>
  <c r="H81" i="9"/>
  <c r="G81" i="9"/>
  <c r="D81" i="9"/>
  <c r="F81" i="9"/>
  <c r="E81" i="9"/>
  <c r="H86" i="9"/>
  <c r="G86" i="9"/>
  <c r="F86" i="9"/>
  <c r="E86" i="9"/>
  <c r="I86" i="9"/>
  <c r="G87" i="9"/>
  <c r="F87" i="9"/>
  <c r="E87" i="9"/>
  <c r="D87" i="9"/>
  <c r="I87" i="9"/>
  <c r="H87" i="9"/>
  <c r="E295" i="9"/>
  <c r="S295" i="9" s="1"/>
  <c r="R295" i="9" s="1"/>
  <c r="G296" i="9"/>
  <c r="I297" i="9"/>
  <c r="E299" i="9"/>
  <c r="G300" i="9"/>
  <c r="I301" i="9"/>
  <c r="E303" i="9"/>
  <c r="G304" i="9"/>
  <c r="I305" i="9"/>
  <c r="E307" i="9"/>
  <c r="G308" i="9"/>
  <c r="I309" i="9"/>
  <c r="E311" i="9"/>
  <c r="G312" i="9"/>
  <c r="I313" i="9"/>
  <c r="E315" i="9"/>
  <c r="G316" i="9"/>
  <c r="I317" i="9"/>
  <c r="E319" i="9"/>
  <c r="G320" i="9"/>
  <c r="I321" i="9"/>
  <c r="E323" i="9"/>
  <c r="G324" i="9"/>
  <c r="I325" i="9"/>
  <c r="E327" i="9"/>
  <c r="G328" i="9"/>
  <c r="I329" i="9"/>
  <c r="E331" i="9"/>
  <c r="S331" i="9" s="1"/>
  <c r="A331" i="9" s="1"/>
  <c r="G332" i="9"/>
  <c r="I333" i="9"/>
  <c r="E335" i="9"/>
  <c r="G336" i="9"/>
  <c r="I337" i="9"/>
  <c r="E339" i="9"/>
  <c r="G340" i="9"/>
  <c r="I341" i="9"/>
  <c r="E343" i="9"/>
  <c r="G344" i="9"/>
  <c r="I345" i="9"/>
  <c r="E245" i="9"/>
  <c r="G246" i="9"/>
  <c r="I247" i="9"/>
  <c r="E249" i="9"/>
  <c r="G250" i="9"/>
  <c r="I251" i="9"/>
  <c r="E253" i="9"/>
  <c r="S253" i="9" s="1"/>
  <c r="B253" i="9" s="1"/>
  <c r="G254" i="9"/>
  <c r="I255" i="9"/>
  <c r="E257" i="9"/>
  <c r="S257" i="9" s="1"/>
  <c r="G258" i="9"/>
  <c r="I259" i="9"/>
  <c r="E261" i="9"/>
  <c r="G262" i="9"/>
  <c r="I263" i="9"/>
  <c r="E265" i="9"/>
  <c r="F266" i="9"/>
  <c r="H267" i="9"/>
  <c r="D269" i="9"/>
  <c r="C269" i="9" s="1"/>
  <c r="O269" i="9" s="1"/>
  <c r="F270" i="9"/>
  <c r="H271" i="9"/>
  <c r="D273" i="9"/>
  <c r="F274" i="9"/>
  <c r="H275" i="9"/>
  <c r="D277" i="9"/>
  <c r="C277" i="9" s="1"/>
  <c r="O277" i="9" s="1"/>
  <c r="F278" i="9"/>
  <c r="H279" i="9"/>
  <c r="D281" i="9"/>
  <c r="W281" i="9" s="1"/>
  <c r="F282" i="9"/>
  <c r="H283" i="9"/>
  <c r="D285" i="9"/>
  <c r="C285" i="9" s="1"/>
  <c r="AD285" i="9" s="1"/>
  <c r="F286" i="9"/>
  <c r="H287" i="9"/>
  <c r="D289" i="9"/>
  <c r="W289" i="9" s="1"/>
  <c r="F290" i="9"/>
  <c r="H291" i="9"/>
  <c r="D293" i="9"/>
  <c r="W293" i="9" s="1"/>
  <c r="F294" i="9"/>
  <c r="H193" i="9"/>
  <c r="D195" i="9"/>
  <c r="F196" i="9"/>
  <c r="H197" i="9"/>
  <c r="D199" i="9"/>
  <c r="W199" i="9" s="1"/>
  <c r="F200" i="9"/>
  <c r="H201" i="9"/>
  <c r="E204" i="9"/>
  <c r="G205" i="9"/>
  <c r="H206" i="9"/>
  <c r="D208" i="9"/>
  <c r="C208" i="9" s="1"/>
  <c r="V208" i="9" s="1"/>
  <c r="F209" i="9"/>
  <c r="D223" i="9"/>
  <c r="C223" i="9" s="1"/>
  <c r="E99" i="9"/>
  <c r="D99" i="9"/>
  <c r="G99" i="9"/>
  <c r="F99" i="9"/>
  <c r="I99" i="9"/>
  <c r="H99" i="9"/>
  <c r="I109" i="9"/>
  <c r="H109" i="9"/>
  <c r="G109" i="9"/>
  <c r="F109" i="9"/>
  <c r="E109" i="9"/>
  <c r="D109" i="9"/>
  <c r="W109" i="9" s="1"/>
  <c r="I115" i="9"/>
  <c r="H115" i="9"/>
  <c r="G115" i="9"/>
  <c r="F115" i="9"/>
  <c r="E115" i="9"/>
  <c r="D115" i="9"/>
  <c r="W115" i="9" s="1"/>
  <c r="F83" i="9"/>
  <c r="E83" i="9"/>
  <c r="D83" i="9"/>
  <c r="H83" i="9"/>
  <c r="G83" i="9"/>
  <c r="I83" i="9"/>
  <c r="E266" i="9"/>
  <c r="S266" i="9" s="1"/>
  <c r="I272" i="9"/>
  <c r="A275" i="1"/>
  <c r="B223" i="1"/>
  <c r="I227" i="9"/>
  <c r="H227" i="9"/>
  <c r="G227" i="9"/>
  <c r="F227" i="9"/>
  <c r="E227" i="9"/>
  <c r="E228" i="9"/>
  <c r="S228" i="9" s="1"/>
  <c r="R228" i="9" s="1"/>
  <c r="D228" i="9"/>
  <c r="W228" i="9" s="1"/>
  <c r="I228" i="9"/>
  <c r="H228" i="9"/>
  <c r="G228" i="9"/>
  <c r="F229" i="9"/>
  <c r="E229" i="9"/>
  <c r="D229" i="9"/>
  <c r="I229" i="9"/>
  <c r="H229" i="9"/>
  <c r="H230" i="9"/>
  <c r="G230" i="9"/>
  <c r="F230" i="9"/>
  <c r="E230" i="9"/>
  <c r="D230" i="9"/>
  <c r="W230" i="9" s="1"/>
  <c r="I243" i="9"/>
  <c r="H243" i="9"/>
  <c r="G243" i="9"/>
  <c r="F243" i="9"/>
  <c r="E243" i="9"/>
  <c r="D243" i="9"/>
  <c r="W243" i="9" s="1"/>
  <c r="D142" i="9"/>
  <c r="C142" i="9" s="1"/>
  <c r="O142" i="9" s="1"/>
  <c r="I142" i="9"/>
  <c r="H142" i="9"/>
  <c r="G142" i="9"/>
  <c r="F142" i="9"/>
  <c r="F143" i="9"/>
  <c r="E143" i="9"/>
  <c r="D143" i="9"/>
  <c r="C143" i="9" s="1"/>
  <c r="M143" i="9" s="1"/>
  <c r="I143" i="9"/>
  <c r="H143" i="9"/>
  <c r="I150" i="9"/>
  <c r="H150" i="9"/>
  <c r="G150" i="9"/>
  <c r="F150" i="9"/>
  <c r="E150" i="9"/>
  <c r="D150" i="9"/>
  <c r="C150" i="9" s="1"/>
  <c r="O150" i="9" s="1"/>
  <c r="I151" i="9"/>
  <c r="H151" i="9"/>
  <c r="G151" i="9"/>
  <c r="F151" i="9"/>
  <c r="E151" i="9"/>
  <c r="E152" i="9"/>
  <c r="D152" i="9"/>
  <c r="W152" i="9" s="1"/>
  <c r="I152" i="9"/>
  <c r="H152" i="9"/>
  <c r="G152" i="9"/>
  <c r="A165" i="1"/>
  <c r="D165" i="9"/>
  <c r="C165" i="9" s="1"/>
  <c r="V165" i="9" s="1"/>
  <c r="I165" i="9"/>
  <c r="H165" i="9"/>
  <c r="G165" i="9"/>
  <c r="F165" i="9"/>
  <c r="F166" i="9"/>
  <c r="E166" i="9"/>
  <c r="D166" i="9"/>
  <c r="W166" i="9" s="1"/>
  <c r="I166" i="9"/>
  <c r="H166" i="9"/>
  <c r="G167" i="9"/>
  <c r="F167" i="9"/>
  <c r="E167" i="9"/>
  <c r="D167" i="9"/>
  <c r="C167" i="9" s="1"/>
  <c r="K167" i="9" s="1"/>
  <c r="I167" i="9"/>
  <c r="I168" i="9"/>
  <c r="H168" i="9"/>
  <c r="G168" i="9"/>
  <c r="F168" i="9"/>
  <c r="E168" i="9"/>
  <c r="D168" i="9"/>
  <c r="S168" i="9" s="1"/>
  <c r="I177" i="9"/>
  <c r="H177" i="9"/>
  <c r="G177" i="9"/>
  <c r="F177" i="9"/>
  <c r="E177" i="9"/>
  <c r="E178" i="9"/>
  <c r="D178" i="9"/>
  <c r="W178" i="9" s="1"/>
  <c r="I178" i="9"/>
  <c r="H178" i="9"/>
  <c r="G178" i="9"/>
  <c r="B188" i="1"/>
  <c r="G188" i="9"/>
  <c r="F188" i="9"/>
  <c r="E188" i="9"/>
  <c r="D188" i="9"/>
  <c r="W188" i="9" s="1"/>
  <c r="I188" i="9"/>
  <c r="B94" i="1"/>
  <c r="V104" i="1"/>
  <c r="A111" i="1"/>
  <c r="D126" i="9"/>
  <c r="C126" i="9" s="1"/>
  <c r="O126" i="9" s="1"/>
  <c r="I126" i="9"/>
  <c r="F126" i="9"/>
  <c r="E126" i="9"/>
  <c r="G126" i="9"/>
  <c r="V133" i="1"/>
  <c r="H135" i="9"/>
  <c r="G135" i="9"/>
  <c r="F135" i="9"/>
  <c r="E135" i="9"/>
  <c r="I135" i="9"/>
  <c r="D135" i="9"/>
  <c r="H136" i="9"/>
  <c r="G136" i="9"/>
  <c r="F136" i="9"/>
  <c r="E136" i="9"/>
  <c r="S136" i="9" s="1"/>
  <c r="I136" i="9"/>
  <c r="A48" i="1"/>
  <c r="V62" i="1"/>
  <c r="F66" i="9"/>
  <c r="E66" i="9"/>
  <c r="D66" i="9"/>
  <c r="W66" i="9" s="1"/>
  <c r="H66" i="9"/>
  <c r="G66" i="9"/>
  <c r="I66" i="9"/>
  <c r="I68" i="9"/>
  <c r="H68" i="9"/>
  <c r="G68" i="9"/>
  <c r="D68" i="9"/>
  <c r="F68" i="9"/>
  <c r="E68" i="9"/>
  <c r="B72" i="1"/>
  <c r="V78" i="1"/>
  <c r="V82" i="1"/>
  <c r="A84" i="1"/>
  <c r="F295" i="9"/>
  <c r="H296" i="9"/>
  <c r="D298" i="9"/>
  <c r="C298" i="9" s="1"/>
  <c r="N298" i="9" s="1"/>
  <c r="F299" i="9"/>
  <c r="H300" i="9"/>
  <c r="D302" i="9"/>
  <c r="W302" i="9" s="1"/>
  <c r="F303" i="9"/>
  <c r="H304" i="9"/>
  <c r="D306" i="9"/>
  <c r="W306" i="9" s="1"/>
  <c r="F307" i="9"/>
  <c r="H308" i="9"/>
  <c r="D310" i="9"/>
  <c r="C310" i="9" s="1"/>
  <c r="V310" i="9" s="1"/>
  <c r="F311" i="9"/>
  <c r="H312" i="9"/>
  <c r="D314" i="9"/>
  <c r="W314" i="9" s="1"/>
  <c r="F315" i="9"/>
  <c r="H316" i="9"/>
  <c r="D318" i="9"/>
  <c r="C318" i="9" s="1"/>
  <c r="M318" i="9" s="1"/>
  <c r="F319" i="9"/>
  <c r="H320" i="9"/>
  <c r="D322" i="9"/>
  <c r="W322" i="9" s="1"/>
  <c r="F323" i="9"/>
  <c r="H324" i="9"/>
  <c r="D326" i="9"/>
  <c r="C326" i="9" s="1"/>
  <c r="J326" i="9" s="1"/>
  <c r="F327" i="9"/>
  <c r="H328" i="9"/>
  <c r="D330" i="9"/>
  <c r="W330" i="9" s="1"/>
  <c r="F331" i="9"/>
  <c r="H332" i="9"/>
  <c r="D334" i="9"/>
  <c r="W334" i="9" s="1"/>
  <c r="F335" i="9"/>
  <c r="H336" i="9"/>
  <c r="D338" i="9"/>
  <c r="W338" i="9" s="1"/>
  <c r="F339" i="9"/>
  <c r="H340" i="9"/>
  <c r="D342" i="9"/>
  <c r="W342" i="9" s="1"/>
  <c r="F343" i="9"/>
  <c r="H344" i="9"/>
  <c r="D244" i="9"/>
  <c r="W244" i="9" s="1"/>
  <c r="F245" i="9"/>
  <c r="H246" i="9"/>
  <c r="D248" i="9"/>
  <c r="W248" i="9" s="1"/>
  <c r="F249" i="9"/>
  <c r="H250" i="9"/>
  <c r="D252" i="9"/>
  <c r="W252" i="9" s="1"/>
  <c r="F253" i="9"/>
  <c r="H254" i="9"/>
  <c r="D256" i="9"/>
  <c r="W256" i="9" s="1"/>
  <c r="F257" i="9"/>
  <c r="H258" i="9"/>
  <c r="D260" i="9"/>
  <c r="C260" i="9" s="1"/>
  <c r="M260" i="9" s="1"/>
  <c r="F261" i="9"/>
  <c r="H262" i="9"/>
  <c r="D264" i="9"/>
  <c r="W264" i="9" s="1"/>
  <c r="F265" i="9"/>
  <c r="G266" i="9"/>
  <c r="I267" i="9"/>
  <c r="E269" i="9"/>
  <c r="G270" i="9"/>
  <c r="I271" i="9"/>
  <c r="E273" i="9"/>
  <c r="S273" i="9" s="1"/>
  <c r="G274" i="9"/>
  <c r="I275" i="9"/>
  <c r="E277" i="9"/>
  <c r="G278" i="9"/>
  <c r="I279" i="9"/>
  <c r="E281" i="9"/>
  <c r="G282" i="9"/>
  <c r="I283" i="9"/>
  <c r="E285" i="9"/>
  <c r="G286" i="9"/>
  <c r="I287" i="9"/>
  <c r="E289" i="9"/>
  <c r="G290" i="9"/>
  <c r="I291" i="9"/>
  <c r="E293" i="9"/>
  <c r="G294" i="9"/>
  <c r="I193" i="9"/>
  <c r="E195" i="9"/>
  <c r="G196" i="9"/>
  <c r="I197" i="9"/>
  <c r="E199" i="9"/>
  <c r="G200" i="9"/>
  <c r="I201" i="9"/>
  <c r="D203" i="9"/>
  <c r="F204" i="9"/>
  <c r="H205" i="9"/>
  <c r="I206" i="9"/>
  <c r="E208" i="9"/>
  <c r="G209" i="9"/>
  <c r="F224" i="9"/>
  <c r="G143" i="9"/>
  <c r="G221" i="9"/>
  <c r="F221" i="9"/>
  <c r="E221" i="9"/>
  <c r="D221" i="9"/>
  <c r="C221" i="9" s="1"/>
  <c r="O221" i="9" s="1"/>
  <c r="I221" i="9"/>
  <c r="D46" i="9"/>
  <c r="W46" i="9" s="1"/>
  <c r="I46" i="9"/>
  <c r="G46" i="9"/>
  <c r="F46" i="9"/>
  <c r="E46" i="9"/>
  <c r="F47" i="9"/>
  <c r="G47" i="9"/>
  <c r="I47" i="9"/>
  <c r="H47" i="9"/>
  <c r="D265" i="9"/>
  <c r="W265" i="9" s="1"/>
  <c r="E274" i="9"/>
  <c r="S274" i="9" s="1"/>
  <c r="I210" i="9"/>
  <c r="H210" i="9"/>
  <c r="F210" i="9"/>
  <c r="I211" i="9"/>
  <c r="H211" i="9"/>
  <c r="G211" i="9"/>
  <c r="F211" i="9"/>
  <c r="E211" i="9"/>
  <c r="S211" i="9" s="1"/>
  <c r="E212" i="9"/>
  <c r="D212" i="9"/>
  <c r="W212" i="9" s="1"/>
  <c r="I212" i="9"/>
  <c r="H212" i="9"/>
  <c r="G212" i="9"/>
  <c r="G213" i="9"/>
  <c r="F213" i="9"/>
  <c r="E213" i="9"/>
  <c r="D213" i="9"/>
  <c r="C213" i="9" s="1"/>
  <c r="I213" i="9"/>
  <c r="H144" i="9"/>
  <c r="G144" i="9"/>
  <c r="F144" i="9"/>
  <c r="E144" i="9"/>
  <c r="D144" i="9"/>
  <c r="G179" i="9"/>
  <c r="F179" i="9"/>
  <c r="E179" i="9"/>
  <c r="D179" i="9"/>
  <c r="I179" i="9"/>
  <c r="I180" i="9"/>
  <c r="H180" i="9"/>
  <c r="G180" i="9"/>
  <c r="F180" i="9"/>
  <c r="E180" i="9"/>
  <c r="D180" i="9"/>
  <c r="C180" i="9" s="1"/>
  <c r="H189" i="9"/>
  <c r="G189" i="9"/>
  <c r="F189" i="9"/>
  <c r="E189" i="9"/>
  <c r="D189" i="9"/>
  <c r="I190" i="9"/>
  <c r="H190" i="9"/>
  <c r="G190" i="9"/>
  <c r="F190" i="9"/>
  <c r="E190" i="9"/>
  <c r="D190" i="9"/>
  <c r="S190" i="9" s="1"/>
  <c r="I191" i="9"/>
  <c r="H191" i="9"/>
  <c r="D191" i="9"/>
  <c r="W191" i="9" s="1"/>
  <c r="G191" i="9"/>
  <c r="F191" i="9"/>
  <c r="G102" i="9"/>
  <c r="F102" i="9"/>
  <c r="E102" i="9"/>
  <c r="D102" i="9"/>
  <c r="I102" i="9"/>
  <c r="H102" i="9"/>
  <c r="H103" i="9"/>
  <c r="G103" i="9"/>
  <c r="F103" i="9"/>
  <c r="E103" i="9"/>
  <c r="I103" i="9"/>
  <c r="D103" i="9"/>
  <c r="W103" i="9" s="1"/>
  <c r="H119" i="9"/>
  <c r="G119" i="9"/>
  <c r="F119" i="9"/>
  <c r="E119" i="9"/>
  <c r="I119" i="9"/>
  <c r="D119" i="9"/>
  <c r="W119" i="9" s="1"/>
  <c r="I120" i="9"/>
  <c r="H120" i="9"/>
  <c r="G120" i="9"/>
  <c r="D120" i="9"/>
  <c r="W120" i="9" s="1"/>
  <c r="F120" i="9"/>
  <c r="E120" i="9"/>
  <c r="D121" i="9"/>
  <c r="I121" i="9"/>
  <c r="F121" i="9"/>
  <c r="E121" i="9"/>
  <c r="S121" i="9" s="1"/>
  <c r="G121" i="9"/>
  <c r="F122" i="9"/>
  <c r="E122" i="9"/>
  <c r="D122" i="9"/>
  <c r="H122" i="9"/>
  <c r="G122" i="9"/>
  <c r="I122" i="9"/>
  <c r="I137" i="9"/>
  <c r="H137" i="9"/>
  <c r="G137" i="9"/>
  <c r="D137" i="9"/>
  <c r="S137" i="9" s="1"/>
  <c r="F137" i="9"/>
  <c r="E137" i="9"/>
  <c r="I54" i="9"/>
  <c r="E54" i="9"/>
  <c r="D54" i="9"/>
  <c r="C54" i="9" s="1"/>
  <c r="M54" i="9" s="1"/>
  <c r="D55" i="9"/>
  <c r="W55" i="9" s="1"/>
  <c r="E55" i="9"/>
  <c r="F55" i="9"/>
  <c r="I59" i="9"/>
  <c r="H59" i="9"/>
  <c r="G59" i="9"/>
  <c r="F59" i="9"/>
  <c r="E59" i="9"/>
  <c r="D59" i="9"/>
  <c r="D75" i="9"/>
  <c r="I75" i="9"/>
  <c r="F75" i="9"/>
  <c r="E75" i="9"/>
  <c r="H75" i="9"/>
  <c r="G75" i="9"/>
  <c r="A88" i="1"/>
  <c r="G295" i="9"/>
  <c r="I296" i="9"/>
  <c r="E298" i="9"/>
  <c r="G299" i="9"/>
  <c r="I300" i="9"/>
  <c r="E302" i="9"/>
  <c r="S302" i="9" s="1"/>
  <c r="R302" i="9" s="1"/>
  <c r="G303" i="9"/>
  <c r="I304" i="9"/>
  <c r="E306" i="9"/>
  <c r="G307" i="9"/>
  <c r="I308" i="9"/>
  <c r="E310" i="9"/>
  <c r="G311" i="9"/>
  <c r="I312" i="9"/>
  <c r="E314" i="9"/>
  <c r="G315" i="9"/>
  <c r="I316" i="9"/>
  <c r="E318" i="9"/>
  <c r="G319" i="9"/>
  <c r="I320" i="9"/>
  <c r="E322" i="9"/>
  <c r="G323" i="9"/>
  <c r="I324" i="9"/>
  <c r="E326" i="9"/>
  <c r="G327" i="9"/>
  <c r="I328" i="9"/>
  <c r="E330" i="9"/>
  <c r="G331" i="9"/>
  <c r="I332" i="9"/>
  <c r="E334" i="9"/>
  <c r="G335" i="9"/>
  <c r="I336" i="9"/>
  <c r="E338" i="9"/>
  <c r="S338" i="9" s="1"/>
  <c r="R338" i="9" s="1"/>
  <c r="G339" i="9"/>
  <c r="I340" i="9"/>
  <c r="E342" i="9"/>
  <c r="G343" i="9"/>
  <c r="I344" i="9"/>
  <c r="E244" i="9"/>
  <c r="G245" i="9"/>
  <c r="I246" i="9"/>
  <c r="E248" i="9"/>
  <c r="G249" i="9"/>
  <c r="I250" i="9"/>
  <c r="E252" i="9"/>
  <c r="G253" i="9"/>
  <c r="I254" i="9"/>
  <c r="E256" i="9"/>
  <c r="G257" i="9"/>
  <c r="I258" i="9"/>
  <c r="E260" i="9"/>
  <c r="G261" i="9"/>
  <c r="I262" i="9"/>
  <c r="E264" i="9"/>
  <c r="G265" i="9"/>
  <c r="H266" i="9"/>
  <c r="D268" i="9"/>
  <c r="W268" i="9" s="1"/>
  <c r="F269" i="9"/>
  <c r="H270" i="9"/>
  <c r="D272" i="9"/>
  <c r="W272" i="9" s="1"/>
  <c r="F273" i="9"/>
  <c r="H274" i="9"/>
  <c r="D276" i="9"/>
  <c r="W276" i="9" s="1"/>
  <c r="F277" i="9"/>
  <c r="H278" i="9"/>
  <c r="D280" i="9"/>
  <c r="W280" i="9" s="1"/>
  <c r="F281" i="9"/>
  <c r="H282" i="9"/>
  <c r="D284" i="9"/>
  <c r="W284" i="9" s="1"/>
  <c r="F285" i="9"/>
  <c r="H286" i="9"/>
  <c r="D288" i="9"/>
  <c r="W288" i="9" s="1"/>
  <c r="F289" i="9"/>
  <c r="H290" i="9"/>
  <c r="D292" i="9"/>
  <c r="C292" i="9" s="1"/>
  <c r="V292" i="9" s="1"/>
  <c r="P292" i="9" s="1"/>
  <c r="F293" i="9"/>
  <c r="H294" i="9"/>
  <c r="D194" i="9"/>
  <c r="C194" i="9" s="1"/>
  <c r="O194" i="9" s="1"/>
  <c r="F195" i="9"/>
  <c r="H196" i="9"/>
  <c r="D198" i="9"/>
  <c r="W198" i="9" s="1"/>
  <c r="F199" i="9"/>
  <c r="H200" i="9"/>
  <c r="D202" i="9"/>
  <c r="W202" i="9" s="1"/>
  <c r="E203" i="9"/>
  <c r="G204" i="9"/>
  <c r="I205" i="9"/>
  <c r="D207" i="9"/>
  <c r="F208" i="9"/>
  <c r="H209" i="9"/>
  <c r="H225" i="9"/>
  <c r="I144" i="9"/>
  <c r="E165" i="9"/>
  <c r="S165" i="9" s="1"/>
  <c r="B165" i="9" s="1"/>
  <c r="D86" i="9"/>
  <c r="E216" i="9"/>
  <c r="D216" i="9"/>
  <c r="C216" i="9" s="1"/>
  <c r="L216" i="9" s="1"/>
  <c r="I216" i="9"/>
  <c r="H216" i="9"/>
  <c r="G216" i="9"/>
  <c r="I222" i="9"/>
  <c r="H222" i="9"/>
  <c r="G222" i="9"/>
  <c r="F222" i="9"/>
  <c r="E222" i="9"/>
  <c r="D222" i="9"/>
  <c r="C222" i="9" s="1"/>
  <c r="V222" i="9" s="1"/>
  <c r="P222" i="9" s="1"/>
  <c r="I110" i="9"/>
  <c r="H110" i="9"/>
  <c r="G110" i="9"/>
  <c r="F110" i="9"/>
  <c r="E110" i="9"/>
  <c r="D110" i="9"/>
  <c r="B131" i="1"/>
  <c r="D261" i="9"/>
  <c r="W261" i="9" s="1"/>
  <c r="I268" i="9"/>
  <c r="A279" i="1"/>
  <c r="A153" i="1"/>
  <c r="G153" i="9"/>
  <c r="F153" i="9"/>
  <c r="E153" i="9"/>
  <c r="D153" i="9"/>
  <c r="C153" i="9" s="1"/>
  <c r="L153" i="9" s="1"/>
  <c r="I153" i="9"/>
  <c r="I154" i="9"/>
  <c r="H154" i="9"/>
  <c r="G154" i="9"/>
  <c r="F154" i="9"/>
  <c r="E154" i="9"/>
  <c r="D154" i="9"/>
  <c r="I155" i="9"/>
  <c r="H155" i="9"/>
  <c r="G155" i="9"/>
  <c r="F155" i="9"/>
  <c r="E155" i="9"/>
  <c r="E156" i="9"/>
  <c r="D156" i="9"/>
  <c r="W156" i="9" s="1"/>
  <c r="I156" i="9"/>
  <c r="H156" i="9"/>
  <c r="G156" i="9"/>
  <c r="A179" i="1"/>
  <c r="I181" i="9"/>
  <c r="H181" i="9"/>
  <c r="G181" i="9"/>
  <c r="F181" i="9"/>
  <c r="E181" i="9"/>
  <c r="B189" i="1"/>
  <c r="I94" i="9"/>
  <c r="H94" i="9"/>
  <c r="E94" i="9"/>
  <c r="D94" i="9"/>
  <c r="G94" i="9"/>
  <c r="F94" i="9"/>
  <c r="I104" i="9"/>
  <c r="H104" i="9"/>
  <c r="G104" i="9"/>
  <c r="D104" i="9"/>
  <c r="W104" i="9" s="1"/>
  <c r="F104" i="9"/>
  <c r="E104" i="9"/>
  <c r="I111" i="9"/>
  <c r="H111" i="9"/>
  <c r="G111" i="9"/>
  <c r="F111" i="9"/>
  <c r="D111" i="9"/>
  <c r="B127" i="1"/>
  <c r="D127" i="9"/>
  <c r="I127" i="9"/>
  <c r="F127" i="9"/>
  <c r="E127" i="9"/>
  <c r="H127" i="9"/>
  <c r="G127" i="9"/>
  <c r="E128" i="9"/>
  <c r="D128" i="9"/>
  <c r="G128" i="9"/>
  <c r="F128" i="9"/>
  <c r="I128" i="9"/>
  <c r="H128" i="9"/>
  <c r="F133" i="9"/>
  <c r="E133" i="9"/>
  <c r="D133" i="9"/>
  <c r="W133" i="9" s="1"/>
  <c r="H133" i="9"/>
  <c r="G133" i="9"/>
  <c r="I133" i="9"/>
  <c r="A43" i="1"/>
  <c r="E43" i="9"/>
  <c r="H43" i="9"/>
  <c r="G43" i="9"/>
  <c r="F43" i="9"/>
  <c r="G48" i="9"/>
  <c r="I48" i="9"/>
  <c r="D48" i="9"/>
  <c r="W48" i="9" s="1"/>
  <c r="F49" i="9"/>
  <c r="I49" i="9"/>
  <c r="H49" i="9"/>
  <c r="G49" i="9"/>
  <c r="G62" i="9"/>
  <c r="F62" i="9"/>
  <c r="E62" i="9"/>
  <c r="D62" i="9"/>
  <c r="I62" i="9"/>
  <c r="H62" i="9"/>
  <c r="H63" i="9"/>
  <c r="G63" i="9"/>
  <c r="F63" i="9"/>
  <c r="E63" i="9"/>
  <c r="I63" i="9"/>
  <c r="D63" i="9"/>
  <c r="A69" i="1"/>
  <c r="I69" i="9"/>
  <c r="H69" i="9"/>
  <c r="E69" i="9"/>
  <c r="D69" i="9"/>
  <c r="W69" i="9" s="1"/>
  <c r="G69" i="9"/>
  <c r="F69" i="9"/>
  <c r="E72" i="9"/>
  <c r="D72" i="9"/>
  <c r="G72" i="9"/>
  <c r="F72" i="9"/>
  <c r="I72" i="9"/>
  <c r="H72" i="9"/>
  <c r="H73" i="9"/>
  <c r="G73" i="9"/>
  <c r="F73" i="9"/>
  <c r="E73" i="9"/>
  <c r="I73" i="9"/>
  <c r="D73" i="9"/>
  <c r="G78" i="9"/>
  <c r="F78" i="9"/>
  <c r="E78" i="9"/>
  <c r="D78" i="9"/>
  <c r="C78" i="9" s="1"/>
  <c r="M78" i="9" s="1"/>
  <c r="I78" i="9"/>
  <c r="H78" i="9"/>
  <c r="H79" i="9"/>
  <c r="G79" i="9"/>
  <c r="F79" i="9"/>
  <c r="E79" i="9"/>
  <c r="S79" i="9" s="1"/>
  <c r="B79" i="9" s="1"/>
  <c r="I79" i="9"/>
  <c r="H82" i="9"/>
  <c r="G82" i="9"/>
  <c r="F82" i="9"/>
  <c r="E82" i="9"/>
  <c r="S82" i="9" s="1"/>
  <c r="R82" i="9" s="1"/>
  <c r="I82" i="9"/>
  <c r="F84" i="9"/>
  <c r="E84" i="9"/>
  <c r="D84" i="9"/>
  <c r="W84" i="9" s="1"/>
  <c r="H84" i="9"/>
  <c r="G84" i="9"/>
  <c r="I84" i="9"/>
  <c r="H295" i="9"/>
  <c r="D297" i="9"/>
  <c r="C297" i="9" s="1"/>
  <c r="K297" i="9" s="1"/>
  <c r="F298" i="9"/>
  <c r="H299" i="9"/>
  <c r="D301" i="9"/>
  <c r="W301" i="9" s="1"/>
  <c r="F302" i="9"/>
  <c r="H303" i="9"/>
  <c r="D305" i="9"/>
  <c r="W305" i="9" s="1"/>
  <c r="F306" i="9"/>
  <c r="H307" i="9"/>
  <c r="D309" i="9"/>
  <c r="C309" i="9" s="1"/>
  <c r="M309" i="9" s="1"/>
  <c r="F310" i="9"/>
  <c r="H311" i="9"/>
  <c r="D313" i="9"/>
  <c r="W313" i="9" s="1"/>
  <c r="F314" i="9"/>
  <c r="H315" i="9"/>
  <c r="D317" i="9"/>
  <c r="C317" i="9" s="1"/>
  <c r="M317" i="9" s="1"/>
  <c r="F318" i="9"/>
  <c r="H319" i="9"/>
  <c r="D321" i="9"/>
  <c r="W321" i="9" s="1"/>
  <c r="F322" i="9"/>
  <c r="H323" i="9"/>
  <c r="D325" i="9"/>
  <c r="C325" i="9" s="1"/>
  <c r="L325" i="9" s="1"/>
  <c r="F326" i="9"/>
  <c r="H327" i="9"/>
  <c r="D329" i="9"/>
  <c r="W329" i="9" s="1"/>
  <c r="F330" i="9"/>
  <c r="H331" i="9"/>
  <c r="D333" i="9"/>
  <c r="C333" i="9" s="1"/>
  <c r="J333" i="9" s="1"/>
  <c r="F334" i="9"/>
  <c r="H335" i="9"/>
  <c r="D337" i="9"/>
  <c r="W337" i="9" s="1"/>
  <c r="F338" i="9"/>
  <c r="H339" i="9"/>
  <c r="D341" i="9"/>
  <c r="C341" i="9" s="1"/>
  <c r="V341" i="9" s="1"/>
  <c r="F342" i="9"/>
  <c r="H343" i="9"/>
  <c r="D345" i="9"/>
  <c r="W345" i="9" s="1"/>
  <c r="F244" i="9"/>
  <c r="H245" i="9"/>
  <c r="D247" i="9"/>
  <c r="W247" i="9" s="1"/>
  <c r="F248" i="9"/>
  <c r="H249" i="9"/>
  <c r="D251" i="9"/>
  <c r="F252" i="9"/>
  <c r="H253" i="9"/>
  <c r="D255" i="9"/>
  <c r="W255" i="9" s="1"/>
  <c r="F256" i="9"/>
  <c r="H257" i="9"/>
  <c r="D259" i="9"/>
  <c r="C259" i="9" s="1"/>
  <c r="L259" i="9" s="1"/>
  <c r="F260" i="9"/>
  <c r="H261" i="9"/>
  <c r="D263" i="9"/>
  <c r="C263" i="9" s="1"/>
  <c r="J263" i="9" s="1"/>
  <c r="F264" i="9"/>
  <c r="H265" i="9"/>
  <c r="I266" i="9"/>
  <c r="E268" i="9"/>
  <c r="G269" i="9"/>
  <c r="I270" i="9"/>
  <c r="E272" i="9"/>
  <c r="G273" i="9"/>
  <c r="I274" i="9"/>
  <c r="E276" i="9"/>
  <c r="S276" i="9" s="1"/>
  <c r="B276" i="9" s="1"/>
  <c r="G277" i="9"/>
  <c r="I278" i="9"/>
  <c r="E280" i="9"/>
  <c r="G281" i="9"/>
  <c r="I282" i="9"/>
  <c r="E284" i="9"/>
  <c r="G285" i="9"/>
  <c r="I286" i="9"/>
  <c r="E288" i="9"/>
  <c r="G289" i="9"/>
  <c r="I290" i="9"/>
  <c r="E292" i="9"/>
  <c r="G293" i="9"/>
  <c r="I294" i="9"/>
  <c r="E194" i="9"/>
  <c r="G195" i="9"/>
  <c r="I196" i="9"/>
  <c r="E198" i="9"/>
  <c r="G199" i="9"/>
  <c r="I200" i="9"/>
  <c r="E202" i="9"/>
  <c r="F203" i="9"/>
  <c r="H204" i="9"/>
  <c r="E207" i="9"/>
  <c r="G208" i="9"/>
  <c r="I209" i="9"/>
  <c r="F216" i="9"/>
  <c r="D227" i="9"/>
  <c r="C227" i="9" s="1"/>
  <c r="F156" i="9"/>
  <c r="G166" i="9"/>
  <c r="D177" i="9"/>
  <c r="C177" i="9" s="1"/>
  <c r="E111" i="9"/>
  <c r="I218" i="9"/>
  <c r="H218" i="9"/>
  <c r="G218" i="9"/>
  <c r="F218" i="9"/>
  <c r="E218" i="9"/>
  <c r="D218" i="9"/>
  <c r="W218" i="9" s="1"/>
  <c r="I164" i="9"/>
  <c r="H164" i="9"/>
  <c r="G164" i="9"/>
  <c r="F164" i="9"/>
  <c r="E164" i="9"/>
  <c r="D164" i="9"/>
  <c r="S164" i="9" s="1"/>
  <c r="B164" i="9" s="1"/>
  <c r="B172" i="1"/>
  <c r="I116" i="9"/>
  <c r="H116" i="9"/>
  <c r="E116" i="9"/>
  <c r="D116" i="9"/>
  <c r="W116" i="9" s="1"/>
  <c r="F116" i="9"/>
  <c r="H263" i="9"/>
  <c r="A288" i="1"/>
  <c r="B214" i="1"/>
  <c r="I214" i="9"/>
  <c r="H214" i="9"/>
  <c r="G214" i="9"/>
  <c r="F214" i="9"/>
  <c r="E214" i="9"/>
  <c r="D214" i="9"/>
  <c r="C214" i="9" s="1"/>
  <c r="AD214" i="9" s="1"/>
  <c r="A145" i="1"/>
  <c r="H145" i="9"/>
  <c r="G145" i="9"/>
  <c r="F145" i="9"/>
  <c r="E145" i="9"/>
  <c r="D145" i="9"/>
  <c r="I146" i="9"/>
  <c r="H146" i="9"/>
  <c r="G146" i="9"/>
  <c r="F146" i="9"/>
  <c r="E146" i="9"/>
  <c r="D146" i="9"/>
  <c r="W146" i="9" s="1"/>
  <c r="I147" i="9"/>
  <c r="H147" i="9"/>
  <c r="G147" i="9"/>
  <c r="F147" i="9"/>
  <c r="E147" i="9"/>
  <c r="E148" i="9"/>
  <c r="D148" i="9"/>
  <c r="W148" i="9" s="1"/>
  <c r="I148" i="9"/>
  <c r="H148" i="9"/>
  <c r="G148" i="9"/>
  <c r="F157" i="9"/>
  <c r="E157" i="9"/>
  <c r="D157" i="9"/>
  <c r="C157" i="9" s="1"/>
  <c r="K157" i="9" s="1"/>
  <c r="I157" i="9"/>
  <c r="H157" i="9"/>
  <c r="I169" i="9"/>
  <c r="H169" i="9"/>
  <c r="G169" i="9"/>
  <c r="F169" i="9"/>
  <c r="E169" i="9"/>
  <c r="E170" i="9"/>
  <c r="D170" i="9"/>
  <c r="W170" i="9" s="1"/>
  <c r="I170" i="9"/>
  <c r="H170" i="9"/>
  <c r="G170" i="9"/>
  <c r="G171" i="9"/>
  <c r="F171" i="9"/>
  <c r="E171" i="9"/>
  <c r="D171" i="9"/>
  <c r="S171" i="9" s="1"/>
  <c r="I171" i="9"/>
  <c r="I173" i="9"/>
  <c r="H173" i="9"/>
  <c r="G173" i="9"/>
  <c r="F173" i="9"/>
  <c r="E173" i="9"/>
  <c r="S173" i="9" s="1"/>
  <c r="A173" i="9" s="1"/>
  <c r="D192" i="9"/>
  <c r="W192" i="9" s="1"/>
  <c r="I192" i="9"/>
  <c r="F192" i="9"/>
  <c r="E192" i="9"/>
  <c r="S192" i="9" s="1"/>
  <c r="B192" i="9" s="1"/>
  <c r="H192" i="9"/>
  <c r="G192" i="9"/>
  <c r="V97" i="1"/>
  <c r="D105" i="9"/>
  <c r="W105" i="9" s="1"/>
  <c r="I105" i="9"/>
  <c r="F105" i="9"/>
  <c r="E105" i="9"/>
  <c r="H105" i="9"/>
  <c r="G105" i="9"/>
  <c r="F106" i="9"/>
  <c r="E106" i="9"/>
  <c r="D106" i="9"/>
  <c r="S106" i="9" s="1"/>
  <c r="R106" i="9" s="1"/>
  <c r="H106" i="9"/>
  <c r="G106" i="9"/>
  <c r="I106" i="9"/>
  <c r="I112" i="9"/>
  <c r="H112" i="9"/>
  <c r="E112" i="9"/>
  <c r="D112" i="9"/>
  <c r="W112" i="9" s="1"/>
  <c r="G112" i="9"/>
  <c r="F112" i="9"/>
  <c r="E113" i="9"/>
  <c r="D113" i="9"/>
  <c r="C113" i="9" s="1"/>
  <c r="G113" i="9"/>
  <c r="F113" i="9"/>
  <c r="I113" i="9"/>
  <c r="H113" i="9"/>
  <c r="G114" i="9"/>
  <c r="F114" i="9"/>
  <c r="E114" i="9"/>
  <c r="D114" i="9"/>
  <c r="C114" i="9" s="1"/>
  <c r="I114" i="9"/>
  <c r="H114" i="9"/>
  <c r="A123" i="1"/>
  <c r="F123" i="9"/>
  <c r="E123" i="9"/>
  <c r="D123" i="9"/>
  <c r="H123" i="9"/>
  <c r="G123" i="9"/>
  <c r="I123" i="9"/>
  <c r="H124" i="9"/>
  <c r="G124" i="9"/>
  <c r="F124" i="9"/>
  <c r="E124" i="9"/>
  <c r="I124" i="9"/>
  <c r="D124" i="9"/>
  <c r="W124" i="9" s="1"/>
  <c r="I125" i="9"/>
  <c r="H125" i="9"/>
  <c r="G125" i="9"/>
  <c r="D125" i="9"/>
  <c r="W125" i="9" s="1"/>
  <c r="F125" i="9"/>
  <c r="E125" i="9"/>
  <c r="G129" i="9"/>
  <c r="F129" i="9"/>
  <c r="E129" i="9"/>
  <c r="D129" i="9"/>
  <c r="C129" i="9" s="1"/>
  <c r="I129" i="9"/>
  <c r="H129" i="9"/>
  <c r="I130" i="9"/>
  <c r="H130" i="9"/>
  <c r="G130" i="9"/>
  <c r="F130" i="9"/>
  <c r="E130" i="9"/>
  <c r="D130" i="9"/>
  <c r="C130" i="9" s="1"/>
  <c r="N130" i="9" s="1"/>
  <c r="I44" i="9"/>
  <c r="D44" i="9"/>
  <c r="W44" i="9" s="1"/>
  <c r="H50" i="9"/>
  <c r="I50" i="9"/>
  <c r="A56" i="1"/>
  <c r="I56" i="9"/>
  <c r="H56" i="9"/>
  <c r="D56" i="9"/>
  <c r="C56" i="9" s="1"/>
  <c r="N56" i="9" s="1"/>
  <c r="F56" i="9"/>
  <c r="E56" i="9"/>
  <c r="H57" i="9"/>
  <c r="I57" i="9"/>
  <c r="E57" i="9"/>
  <c r="A60" i="1"/>
  <c r="V70" i="1"/>
  <c r="V74" i="1"/>
  <c r="A76" i="1"/>
  <c r="D88" i="9"/>
  <c r="I88" i="9"/>
  <c r="F88" i="9"/>
  <c r="E88" i="9"/>
  <c r="H88" i="9"/>
  <c r="G88" i="9"/>
  <c r="G89" i="9"/>
  <c r="F89" i="9"/>
  <c r="E89" i="9"/>
  <c r="D89" i="9"/>
  <c r="I89" i="9"/>
  <c r="H89" i="9"/>
  <c r="E297" i="9"/>
  <c r="S297" i="9" s="1"/>
  <c r="B297" i="9" s="1"/>
  <c r="G298" i="9"/>
  <c r="E301" i="9"/>
  <c r="S301" i="9" s="1"/>
  <c r="G302" i="9"/>
  <c r="E305" i="9"/>
  <c r="S305" i="9" s="1"/>
  <c r="G306" i="9"/>
  <c r="E309" i="9"/>
  <c r="G310" i="9"/>
  <c r="E313" i="9"/>
  <c r="G314" i="9"/>
  <c r="E317" i="9"/>
  <c r="G318" i="9"/>
  <c r="E321" i="9"/>
  <c r="G322" i="9"/>
  <c r="E325" i="9"/>
  <c r="G326" i="9"/>
  <c r="E329" i="9"/>
  <c r="G330" i="9"/>
  <c r="E333" i="9"/>
  <c r="G334" i="9"/>
  <c r="E337" i="9"/>
  <c r="S337" i="9" s="1"/>
  <c r="B337" i="9" s="1"/>
  <c r="G338" i="9"/>
  <c r="E341" i="9"/>
  <c r="G342" i="9"/>
  <c r="E345" i="9"/>
  <c r="G244" i="9"/>
  <c r="E247" i="9"/>
  <c r="G248" i="9"/>
  <c r="E251" i="9"/>
  <c r="G252" i="9"/>
  <c r="E255" i="9"/>
  <c r="G256" i="9"/>
  <c r="E259" i="9"/>
  <c r="G260" i="9"/>
  <c r="E263" i="9"/>
  <c r="G264" i="9"/>
  <c r="D267" i="9"/>
  <c r="F268" i="9"/>
  <c r="H269" i="9"/>
  <c r="D271" i="9"/>
  <c r="F272" i="9"/>
  <c r="H273" i="9"/>
  <c r="D275" i="9"/>
  <c r="C275" i="9" s="1"/>
  <c r="L275" i="9" s="1"/>
  <c r="F276" i="9"/>
  <c r="H277" i="9"/>
  <c r="D279" i="9"/>
  <c r="W279" i="9" s="1"/>
  <c r="F280" i="9"/>
  <c r="H281" i="9"/>
  <c r="D283" i="9"/>
  <c r="C283" i="9" s="1"/>
  <c r="F284" i="9"/>
  <c r="H285" i="9"/>
  <c r="D287" i="9"/>
  <c r="C287" i="9" s="1"/>
  <c r="J287" i="9" s="1"/>
  <c r="F288" i="9"/>
  <c r="H289" i="9"/>
  <c r="D291" i="9"/>
  <c r="C291" i="9" s="1"/>
  <c r="J291" i="9" s="1"/>
  <c r="F292" i="9"/>
  <c r="H293" i="9"/>
  <c r="D193" i="9"/>
  <c r="C193" i="9" s="1"/>
  <c r="AD193" i="9" s="1"/>
  <c r="F194" i="9"/>
  <c r="H195" i="9"/>
  <c r="D197" i="9"/>
  <c r="F198" i="9"/>
  <c r="H199" i="9"/>
  <c r="D201" i="9"/>
  <c r="W201" i="9" s="1"/>
  <c r="F202" i="9"/>
  <c r="G203" i="9"/>
  <c r="D206" i="9"/>
  <c r="W206" i="9" s="1"/>
  <c r="F207" i="9"/>
  <c r="H208" i="9"/>
  <c r="D210" i="9"/>
  <c r="H217" i="9"/>
  <c r="F228" i="9"/>
  <c r="D147" i="9"/>
  <c r="C147" i="9" s="1"/>
  <c r="G157" i="9"/>
  <c r="H167" i="9"/>
  <c r="F178" i="9"/>
  <c r="H188" i="9"/>
  <c r="G116" i="9"/>
  <c r="E220" i="9"/>
  <c r="D220" i="9"/>
  <c r="W220" i="9" s="1"/>
  <c r="I220" i="9"/>
  <c r="H220" i="9"/>
  <c r="G220" i="9"/>
  <c r="E174" i="9"/>
  <c r="D174" i="9"/>
  <c r="I174" i="9"/>
  <c r="H174" i="9"/>
  <c r="G174" i="9"/>
  <c r="H52" i="9"/>
  <c r="E52" i="9"/>
  <c r="I52" i="9"/>
  <c r="G267" i="9"/>
  <c r="I215" i="9"/>
  <c r="H215" i="9"/>
  <c r="G215" i="9"/>
  <c r="F215" i="9"/>
  <c r="E215" i="9"/>
  <c r="S215" i="9" s="1"/>
  <c r="V216" i="1"/>
  <c r="I231" i="9"/>
  <c r="H231" i="9"/>
  <c r="G231" i="9"/>
  <c r="F231" i="9"/>
  <c r="E231" i="9"/>
  <c r="D231" i="9"/>
  <c r="C231" i="9" s="1"/>
  <c r="D232" i="9"/>
  <c r="S232" i="9" s="1"/>
  <c r="I232" i="9"/>
  <c r="H232" i="9"/>
  <c r="G232" i="9"/>
  <c r="F232" i="9"/>
  <c r="F233" i="9"/>
  <c r="E233" i="9"/>
  <c r="D233" i="9"/>
  <c r="W233" i="9" s="1"/>
  <c r="I233" i="9"/>
  <c r="H233" i="9"/>
  <c r="H234" i="9"/>
  <c r="G234" i="9"/>
  <c r="F234" i="9"/>
  <c r="E234" i="9"/>
  <c r="D234" i="9"/>
  <c r="W234" i="9" s="1"/>
  <c r="I235" i="9"/>
  <c r="H235" i="9"/>
  <c r="G235" i="9"/>
  <c r="F235" i="9"/>
  <c r="E235" i="9"/>
  <c r="D235" i="9"/>
  <c r="D236" i="9"/>
  <c r="W236" i="9" s="1"/>
  <c r="I236" i="9"/>
  <c r="H236" i="9"/>
  <c r="G236" i="9"/>
  <c r="F236" i="9"/>
  <c r="F237" i="9"/>
  <c r="E237" i="9"/>
  <c r="D237" i="9"/>
  <c r="I237" i="9"/>
  <c r="H237" i="9"/>
  <c r="B157" i="1"/>
  <c r="G158" i="9"/>
  <c r="F158" i="9"/>
  <c r="E158" i="9"/>
  <c r="D158" i="9"/>
  <c r="I158" i="9"/>
  <c r="H159" i="9"/>
  <c r="G159" i="9"/>
  <c r="F159" i="9"/>
  <c r="E159" i="9"/>
  <c r="D159" i="9"/>
  <c r="C159" i="9" s="1"/>
  <c r="K159" i="9" s="1"/>
  <c r="I160" i="9"/>
  <c r="H160" i="9"/>
  <c r="G160" i="9"/>
  <c r="F160" i="9"/>
  <c r="E160" i="9"/>
  <c r="D160" i="9"/>
  <c r="W160" i="9" s="1"/>
  <c r="D161" i="9"/>
  <c r="W161" i="9" s="1"/>
  <c r="I161" i="9"/>
  <c r="H161" i="9"/>
  <c r="G161" i="9"/>
  <c r="F161" i="9"/>
  <c r="F162" i="9"/>
  <c r="E162" i="9"/>
  <c r="D162" i="9"/>
  <c r="W162" i="9" s="1"/>
  <c r="I162" i="9"/>
  <c r="H162" i="9"/>
  <c r="A182" i="1"/>
  <c r="D182" i="9"/>
  <c r="W182" i="9" s="1"/>
  <c r="I182" i="9"/>
  <c r="H182" i="9"/>
  <c r="G182" i="9"/>
  <c r="F182" i="9"/>
  <c r="F183" i="9"/>
  <c r="E183" i="9"/>
  <c r="D183" i="9"/>
  <c r="W183" i="9" s="1"/>
  <c r="I183" i="9"/>
  <c r="H183" i="9"/>
  <c r="H184" i="9"/>
  <c r="G184" i="9"/>
  <c r="F184" i="9"/>
  <c r="E184" i="9"/>
  <c r="D184" i="9"/>
  <c r="W184" i="9" s="1"/>
  <c r="B95" i="1"/>
  <c r="D95" i="9"/>
  <c r="W95" i="9" s="1"/>
  <c r="I95" i="9"/>
  <c r="F95" i="9"/>
  <c r="E95" i="9"/>
  <c r="H95" i="9"/>
  <c r="G95" i="9"/>
  <c r="F96" i="9"/>
  <c r="E96" i="9"/>
  <c r="D96" i="9"/>
  <c r="W96" i="9" s="1"/>
  <c r="H96" i="9"/>
  <c r="G96" i="9"/>
  <c r="I96" i="9"/>
  <c r="F107" i="9"/>
  <c r="E107" i="9"/>
  <c r="D107" i="9"/>
  <c r="H107" i="9"/>
  <c r="G107" i="9"/>
  <c r="I107" i="9"/>
  <c r="H134" i="9"/>
  <c r="G134" i="9"/>
  <c r="F134" i="9"/>
  <c r="E134" i="9"/>
  <c r="I134" i="9"/>
  <c r="D134" i="9"/>
  <c r="C134" i="9" s="1"/>
  <c r="J134" i="9" s="1"/>
  <c r="D138" i="9"/>
  <c r="C138" i="9" s="1"/>
  <c r="I138" i="9"/>
  <c r="F138" i="9"/>
  <c r="E138" i="9"/>
  <c r="H138" i="9"/>
  <c r="G138" i="9"/>
  <c r="I45" i="9"/>
  <c r="D45" i="9"/>
  <c r="W45" i="9" s="1"/>
  <c r="F45" i="9"/>
  <c r="E45" i="9"/>
  <c r="H45" i="9"/>
  <c r="V46" i="1"/>
  <c r="A64" i="1"/>
  <c r="I67" i="9"/>
  <c r="H67" i="9"/>
  <c r="E67" i="9"/>
  <c r="D67" i="9"/>
  <c r="F67" i="9"/>
  <c r="A80" i="1"/>
  <c r="A83" i="1"/>
  <c r="G85" i="9"/>
  <c r="F85" i="9"/>
  <c r="E85" i="9"/>
  <c r="D85" i="9"/>
  <c r="I85" i="9"/>
  <c r="H85" i="9"/>
  <c r="E90" i="9"/>
  <c r="D90" i="9"/>
  <c r="G90" i="9"/>
  <c r="F90" i="9"/>
  <c r="I90" i="9"/>
  <c r="H90" i="9"/>
  <c r="D296" i="9"/>
  <c r="C296" i="9" s="1"/>
  <c r="M296" i="9" s="1"/>
  <c r="F297" i="9"/>
  <c r="H298" i="9"/>
  <c r="D300" i="9"/>
  <c r="W300" i="9" s="1"/>
  <c r="F301" i="9"/>
  <c r="H302" i="9"/>
  <c r="D304" i="9"/>
  <c r="W304" i="9" s="1"/>
  <c r="F305" i="9"/>
  <c r="H306" i="9"/>
  <c r="D308" i="9"/>
  <c r="S308" i="9" s="1"/>
  <c r="F309" i="9"/>
  <c r="H310" i="9"/>
  <c r="D312" i="9"/>
  <c r="W312" i="9" s="1"/>
  <c r="F313" i="9"/>
  <c r="H314" i="9"/>
  <c r="D316" i="9"/>
  <c r="W316" i="9" s="1"/>
  <c r="F317" i="9"/>
  <c r="H318" i="9"/>
  <c r="D320" i="9"/>
  <c r="W320" i="9" s="1"/>
  <c r="F321" i="9"/>
  <c r="H322" i="9"/>
  <c r="D324" i="9"/>
  <c r="W324" i="9" s="1"/>
  <c r="F325" i="9"/>
  <c r="H326" i="9"/>
  <c r="D328" i="9"/>
  <c r="W328" i="9" s="1"/>
  <c r="F329" i="9"/>
  <c r="H330" i="9"/>
  <c r="D332" i="9"/>
  <c r="W332" i="9" s="1"/>
  <c r="F333" i="9"/>
  <c r="H334" i="9"/>
  <c r="D336" i="9"/>
  <c r="W336" i="9" s="1"/>
  <c r="F337" i="9"/>
  <c r="H338" i="9"/>
  <c r="D340" i="9"/>
  <c r="F341" i="9"/>
  <c r="H342" i="9"/>
  <c r="D344" i="9"/>
  <c r="W344" i="9" s="1"/>
  <c r="F345" i="9"/>
  <c r="H244" i="9"/>
  <c r="D246" i="9"/>
  <c r="C246" i="9" s="1"/>
  <c r="AD246" i="9" s="1"/>
  <c r="F247" i="9"/>
  <c r="H248" i="9"/>
  <c r="D250" i="9"/>
  <c r="W250" i="9" s="1"/>
  <c r="F251" i="9"/>
  <c r="H252" i="9"/>
  <c r="D254" i="9"/>
  <c r="W254" i="9" s="1"/>
  <c r="F255" i="9"/>
  <c r="H256" i="9"/>
  <c r="D258" i="9"/>
  <c r="W258" i="9" s="1"/>
  <c r="F259" i="9"/>
  <c r="H260" i="9"/>
  <c r="D262" i="9"/>
  <c r="W262" i="9" s="1"/>
  <c r="F263" i="9"/>
  <c r="H264" i="9"/>
  <c r="E267" i="9"/>
  <c r="G268" i="9"/>
  <c r="E271" i="9"/>
  <c r="G272" i="9"/>
  <c r="E275" i="9"/>
  <c r="G276" i="9"/>
  <c r="E279" i="9"/>
  <c r="S279" i="9" s="1"/>
  <c r="R279" i="9" s="1"/>
  <c r="G280" i="9"/>
  <c r="E283" i="9"/>
  <c r="G284" i="9"/>
  <c r="E287" i="9"/>
  <c r="S287" i="9" s="1"/>
  <c r="G288" i="9"/>
  <c r="E291" i="9"/>
  <c r="G292" i="9"/>
  <c r="E193" i="9"/>
  <c r="G194" i="9"/>
  <c r="E197" i="9"/>
  <c r="G198" i="9"/>
  <c r="E201" i="9"/>
  <c r="G202" i="9"/>
  <c r="H203" i="9"/>
  <c r="D205" i="9"/>
  <c r="S205" i="9" s="1"/>
  <c r="B205" i="9" s="1"/>
  <c r="E206" i="9"/>
  <c r="G207" i="9"/>
  <c r="E210" i="9"/>
  <c r="S210" i="9" s="1"/>
  <c r="G229" i="9"/>
  <c r="E240" i="9"/>
  <c r="F148" i="9"/>
  <c r="H158" i="9"/>
  <c r="D169" i="9"/>
  <c r="H179" i="9"/>
  <c r="I189" i="9"/>
  <c r="H121" i="9"/>
  <c r="G67" i="9"/>
  <c r="I219" i="9"/>
  <c r="H219" i="9"/>
  <c r="G219" i="9"/>
  <c r="F219" i="9"/>
  <c r="E219" i="9"/>
  <c r="G175" i="9"/>
  <c r="F175" i="9"/>
  <c r="E175" i="9"/>
  <c r="D175" i="9"/>
  <c r="I175" i="9"/>
  <c r="E187" i="9"/>
  <c r="D187" i="9"/>
  <c r="W187" i="9" s="1"/>
  <c r="I187" i="9"/>
  <c r="H187" i="9"/>
  <c r="G187" i="9"/>
  <c r="B86" i="1"/>
  <c r="F262" i="9"/>
  <c r="E270" i="9"/>
  <c r="S270" i="9" s="1"/>
  <c r="H221" i="9"/>
  <c r="B333" i="1"/>
  <c r="H238" i="9"/>
  <c r="G238" i="9"/>
  <c r="F238" i="9"/>
  <c r="E238" i="9"/>
  <c r="D238" i="9"/>
  <c r="C238" i="9" s="1"/>
  <c r="N238" i="9" s="1"/>
  <c r="I239" i="9"/>
  <c r="H239" i="9"/>
  <c r="G239" i="9"/>
  <c r="F239" i="9"/>
  <c r="E239" i="9"/>
  <c r="D239" i="9"/>
  <c r="C239" i="9" s="1"/>
  <c r="V240" i="1"/>
  <c r="H163" i="9"/>
  <c r="G163" i="9"/>
  <c r="F163" i="9"/>
  <c r="E163" i="9"/>
  <c r="D163" i="9"/>
  <c r="A172" i="1"/>
  <c r="I185" i="9"/>
  <c r="H185" i="9"/>
  <c r="G185" i="9"/>
  <c r="F185" i="9"/>
  <c r="E185" i="9"/>
  <c r="D185" i="9"/>
  <c r="C185" i="9" s="1"/>
  <c r="J185" i="9" s="1"/>
  <c r="I186" i="9"/>
  <c r="H186" i="9"/>
  <c r="G186" i="9"/>
  <c r="F186" i="9"/>
  <c r="E186" i="9"/>
  <c r="S186" i="9" s="1"/>
  <c r="B186" i="9" s="1"/>
  <c r="F91" i="9"/>
  <c r="E91" i="9"/>
  <c r="D91" i="9"/>
  <c r="W91" i="9" s="1"/>
  <c r="H91" i="9"/>
  <c r="G91" i="9"/>
  <c r="I91" i="9"/>
  <c r="H92" i="9"/>
  <c r="G92" i="9"/>
  <c r="F92" i="9"/>
  <c r="E92" i="9"/>
  <c r="I92" i="9"/>
  <c r="D92" i="9"/>
  <c r="W92" i="9" s="1"/>
  <c r="I93" i="9"/>
  <c r="H93" i="9"/>
  <c r="G93" i="9"/>
  <c r="D93" i="9"/>
  <c r="E93" i="9"/>
  <c r="D97" i="9"/>
  <c r="I97" i="9"/>
  <c r="F97" i="9"/>
  <c r="E97" i="9"/>
  <c r="G97" i="9"/>
  <c r="D98" i="9"/>
  <c r="W98" i="9" s="1"/>
  <c r="I98" i="9"/>
  <c r="F98" i="9"/>
  <c r="E98" i="9"/>
  <c r="H98" i="9"/>
  <c r="G98" i="9"/>
  <c r="H108" i="9"/>
  <c r="G108" i="9"/>
  <c r="F108" i="9"/>
  <c r="E108" i="9"/>
  <c r="S108" i="9" s="1"/>
  <c r="I108" i="9"/>
  <c r="D108" i="9"/>
  <c r="A131" i="1"/>
  <c r="E139" i="9"/>
  <c r="D139" i="9"/>
  <c r="G139" i="9"/>
  <c r="F139" i="9"/>
  <c r="I139" i="9"/>
  <c r="H139" i="9"/>
  <c r="E140" i="9"/>
  <c r="D140" i="9"/>
  <c r="S140" i="9" s="1"/>
  <c r="G140" i="9"/>
  <c r="F140" i="9"/>
  <c r="H140" i="9"/>
  <c r="F141" i="9"/>
  <c r="E141" i="9"/>
  <c r="D141" i="9"/>
  <c r="H141" i="9"/>
  <c r="G141" i="9"/>
  <c r="I141" i="9"/>
  <c r="F60" i="9"/>
  <c r="E60" i="9"/>
  <c r="D60" i="9"/>
  <c r="H60" i="9"/>
  <c r="G60" i="9"/>
  <c r="I60" i="9"/>
  <c r="B64" i="1"/>
  <c r="E70" i="9"/>
  <c r="D70" i="9"/>
  <c r="C70" i="9" s="1"/>
  <c r="G70" i="9"/>
  <c r="F70" i="9"/>
  <c r="I70" i="9"/>
  <c r="H70" i="9"/>
  <c r="G71" i="9"/>
  <c r="F71" i="9"/>
  <c r="E71" i="9"/>
  <c r="D71" i="9"/>
  <c r="I71" i="9"/>
  <c r="H71" i="9"/>
  <c r="F74" i="9"/>
  <c r="E74" i="9"/>
  <c r="D74" i="9"/>
  <c r="W74" i="9" s="1"/>
  <c r="H74" i="9"/>
  <c r="G74" i="9"/>
  <c r="I74" i="9"/>
  <c r="D76" i="9"/>
  <c r="W76" i="9" s="1"/>
  <c r="I76" i="9"/>
  <c r="F76" i="9"/>
  <c r="E76" i="9"/>
  <c r="H76" i="9"/>
  <c r="G76" i="9"/>
  <c r="B80" i="1"/>
  <c r="V86" i="1"/>
  <c r="G210" i="9"/>
  <c r="F220" i="9"/>
  <c r="I230" i="9"/>
  <c r="G241" i="9"/>
  <c r="H149" i="9"/>
  <c r="I159" i="9"/>
  <c r="F170" i="9"/>
  <c r="D181" i="9"/>
  <c r="C181" i="9" s="1"/>
  <c r="L181" i="9" s="1"/>
  <c r="E191" i="9"/>
  <c r="H126" i="9"/>
  <c r="E44" i="9"/>
  <c r="F44" i="9"/>
  <c r="F54" i="9"/>
  <c r="G55" i="9"/>
  <c r="D51" i="9"/>
  <c r="B43" i="1"/>
  <c r="A45" i="1"/>
  <c r="A52" i="1"/>
  <c r="E40" i="9"/>
  <c r="G41" i="9"/>
  <c r="D42" i="9"/>
  <c r="I43" i="9"/>
  <c r="G44" i="9"/>
  <c r="G45" i="9"/>
  <c r="H46" i="9"/>
  <c r="D50" i="9"/>
  <c r="W50" i="9" s="1"/>
  <c r="E51" i="9"/>
  <c r="D52" i="9"/>
  <c r="E53" i="9"/>
  <c r="G54" i="9"/>
  <c r="H55" i="9"/>
  <c r="G56" i="9"/>
  <c r="D57" i="9"/>
  <c r="S57" i="9" s="1"/>
  <c r="E42" i="9"/>
  <c r="H44" i="9"/>
  <c r="E50" i="9"/>
  <c r="F51" i="9"/>
  <c r="H54" i="9"/>
  <c r="I55" i="9"/>
  <c r="D58" i="9"/>
  <c r="W58" i="9" s="1"/>
  <c r="B40" i="1"/>
  <c r="B56" i="1"/>
  <c r="G40" i="9"/>
  <c r="F42" i="9"/>
  <c r="D47" i="9"/>
  <c r="C47" i="9" s="1"/>
  <c r="E48" i="9"/>
  <c r="D49" i="9"/>
  <c r="F50" i="9"/>
  <c r="G51" i="9"/>
  <c r="F52" i="9"/>
  <c r="G53" i="9"/>
  <c r="F57" i="9"/>
  <c r="E58" i="9"/>
  <c r="B44" i="1"/>
  <c r="I58" i="9"/>
  <c r="A51" i="1"/>
  <c r="H40" i="9"/>
  <c r="G42" i="9"/>
  <c r="D43" i="9"/>
  <c r="E47" i="9"/>
  <c r="F48" i="9"/>
  <c r="E49" i="9"/>
  <c r="G50" i="9"/>
  <c r="H51" i="9"/>
  <c r="G52" i="9"/>
  <c r="H53" i="9"/>
  <c r="G57" i="9"/>
  <c r="F58" i="9"/>
  <c r="I42" i="9"/>
  <c r="H58" i="9"/>
  <c r="A44" i="1"/>
  <c r="B51" i="1"/>
  <c r="A53" i="1"/>
  <c r="M173" i="9"/>
  <c r="W209" i="9"/>
  <c r="S151" i="9"/>
  <c r="R151" i="9" s="1"/>
  <c r="C105" i="9"/>
  <c r="J105" i="9" s="1"/>
  <c r="V173" i="9"/>
  <c r="P173" i="9" s="1"/>
  <c r="C115" i="9"/>
  <c r="W173" i="9"/>
  <c r="C82" i="9"/>
  <c r="C154" i="9"/>
  <c r="K154" i="9" s="1"/>
  <c r="W154" i="9"/>
  <c r="W226" i="9"/>
  <c r="C92" i="9"/>
  <c r="C178" i="9"/>
  <c r="K178" i="9" s="1"/>
  <c r="S200" i="9"/>
  <c r="B200" i="9" s="1"/>
  <c r="W149" i="9"/>
  <c r="V132" i="9"/>
  <c r="P132" i="9" s="1"/>
  <c r="M132" i="9"/>
  <c r="C244" i="9"/>
  <c r="K244" i="9" s="1"/>
  <c r="C121" i="9"/>
  <c r="W121" i="9"/>
  <c r="S195" i="9"/>
  <c r="R195" i="9" s="1"/>
  <c r="C151" i="9"/>
  <c r="V151" i="9" s="1"/>
  <c r="S172" i="9"/>
  <c r="B172" i="9" s="1"/>
  <c r="C192" i="9"/>
  <c r="AD192" i="9" s="1"/>
  <c r="AD132" i="9"/>
  <c r="C109" i="9"/>
  <c r="C117" i="9"/>
  <c r="C171" i="9"/>
  <c r="S314" i="9"/>
  <c r="A314" i="9" s="1"/>
  <c r="S155" i="9"/>
  <c r="W155" i="9"/>
  <c r="C155" i="9"/>
  <c r="W163" i="9"/>
  <c r="C163" i="9"/>
  <c r="S234" i="9"/>
  <c r="A234" i="9" s="1"/>
  <c r="W179" i="9"/>
  <c r="C179" i="9"/>
  <c r="V209" i="9"/>
  <c r="P209" i="9" s="1"/>
  <c r="O209" i="9"/>
  <c r="N209" i="9"/>
  <c r="J209" i="9"/>
  <c r="C248" i="9"/>
  <c r="N248" i="9" s="1"/>
  <c r="C195" i="9"/>
  <c r="M195" i="9" s="1"/>
  <c r="W195" i="9"/>
  <c r="W142" i="9"/>
  <c r="C188" i="9"/>
  <c r="S236" i="9"/>
  <c r="R236" i="9" s="1"/>
  <c r="L173" i="9"/>
  <c r="K173" i="9"/>
  <c r="AD173" i="9"/>
  <c r="O173" i="9"/>
  <c r="N173" i="9"/>
  <c r="C152" i="9"/>
  <c r="W176" i="9"/>
  <c r="C176" i="9"/>
  <c r="K200" i="9"/>
  <c r="J200" i="9"/>
  <c r="AD200" i="9"/>
  <c r="O200" i="9"/>
  <c r="N200" i="9"/>
  <c r="V200" i="9"/>
  <c r="P200" i="9" s="1"/>
  <c r="M200" i="9"/>
  <c r="L200" i="9"/>
  <c r="J214" i="9"/>
  <c r="M325" i="9"/>
  <c r="W260" i="9"/>
  <c r="W271" i="9"/>
  <c r="W211" i="9"/>
  <c r="C211" i="9"/>
  <c r="C312" i="9"/>
  <c r="O312" i="9" s="1"/>
  <c r="C314" i="9"/>
  <c r="AD314" i="9" s="1"/>
  <c r="S244" i="9"/>
  <c r="A244" i="9" s="1"/>
  <c r="W253" i="9"/>
  <c r="C272" i="9"/>
  <c r="K272" i="9" s="1"/>
  <c r="W274" i="9"/>
  <c r="W200" i="9"/>
  <c r="C306" i="9"/>
  <c r="M306" i="9" s="1"/>
  <c r="C196" i="9"/>
  <c r="W219" i="9"/>
  <c r="C219" i="9"/>
  <c r="C343" i="9"/>
  <c r="K343" i="9" s="1"/>
  <c r="W259" i="9"/>
  <c r="C215" i="9"/>
  <c r="W215" i="9"/>
  <c r="S219" i="9"/>
  <c r="C201" i="9"/>
  <c r="C271" i="9"/>
  <c r="K271" i="9" s="1"/>
  <c r="C220" i="9"/>
  <c r="C236" i="9"/>
  <c r="C243" i="9"/>
  <c r="K209" i="9"/>
  <c r="L209" i="9"/>
  <c r="M209" i="9"/>
  <c r="V253" i="9"/>
  <c r="P253" i="9" s="1"/>
  <c r="M253" i="9"/>
  <c r="J253" i="9"/>
  <c r="N253" i="9"/>
  <c r="AD253" i="9"/>
  <c r="L253" i="9"/>
  <c r="K253" i="9"/>
  <c r="W299" i="9"/>
  <c r="C334" i="9"/>
  <c r="L334" i="9" s="1"/>
  <c r="W273" i="9"/>
  <c r="C273" i="9"/>
  <c r="J274" i="9"/>
  <c r="AD274" i="9"/>
  <c r="O274" i="9"/>
  <c r="M274" i="9"/>
  <c r="L274" i="9"/>
  <c r="K274" i="9"/>
  <c r="V274" i="9"/>
  <c r="P274" i="9" s="1"/>
  <c r="W303" i="9"/>
  <c r="C331" i="9"/>
  <c r="J331" i="9" s="1"/>
  <c r="W295" i="9"/>
  <c r="C295" i="9"/>
  <c r="J295" i="9" s="1"/>
  <c r="C282" i="9"/>
  <c r="L285" i="9"/>
  <c r="K285" i="9"/>
  <c r="C290" i="9"/>
  <c r="W290" i="9"/>
  <c r="C270" i="9"/>
  <c r="C278" i="9"/>
  <c r="C286" i="9"/>
  <c r="C294" i="9"/>
  <c r="C305" i="9"/>
  <c r="W325" i="9"/>
  <c r="C329" i="9"/>
  <c r="S336" i="9"/>
  <c r="C337" i="9"/>
  <c r="B193" i="1"/>
  <c r="A148" i="1"/>
  <c r="A163" i="1"/>
  <c r="B96" i="1"/>
  <c r="B121" i="1"/>
  <c r="B128" i="1"/>
  <c r="B345" i="1"/>
  <c r="B264" i="1"/>
  <c r="B283" i="1"/>
  <c r="B206" i="1"/>
  <c r="A239" i="1"/>
  <c r="A187" i="1"/>
  <c r="B192" i="1"/>
  <c r="B103" i="1"/>
  <c r="A306" i="1"/>
  <c r="A244" i="1"/>
  <c r="V246" i="1"/>
  <c r="A268" i="1"/>
  <c r="B284" i="1"/>
  <c r="V288" i="1"/>
  <c r="B195" i="1"/>
  <c r="A208" i="1"/>
  <c r="B239" i="1"/>
  <c r="A155" i="1"/>
  <c r="A177" i="1"/>
  <c r="B181" i="1"/>
  <c r="B97" i="1"/>
  <c r="B102" i="1"/>
  <c r="B104" i="1"/>
  <c r="V105" i="1"/>
  <c r="V112" i="1"/>
  <c r="A119" i="1"/>
  <c r="B129" i="1"/>
  <c r="A42" i="1"/>
  <c r="B45" i="1"/>
  <c r="A50" i="1"/>
  <c r="B53" i="1"/>
  <c r="A58" i="1"/>
  <c r="B61" i="1"/>
  <c r="A66" i="1"/>
  <c r="B69" i="1"/>
  <c r="B77" i="1"/>
  <c r="B85" i="1"/>
  <c r="A90" i="1"/>
  <c r="B310" i="1"/>
  <c r="B270" i="1"/>
  <c r="A171" i="1"/>
  <c r="A110" i="1"/>
  <c r="V137" i="1"/>
  <c r="A139" i="1"/>
  <c r="B42" i="1"/>
  <c r="A47" i="1"/>
  <c r="B50" i="1"/>
  <c r="A55" i="1"/>
  <c r="B58" i="1"/>
  <c r="A63" i="1"/>
  <c r="B66" i="1"/>
  <c r="A71" i="1"/>
  <c r="A79" i="1"/>
  <c r="A87" i="1"/>
  <c r="B90" i="1"/>
  <c r="A246" i="1"/>
  <c r="A214" i="1"/>
  <c r="A219" i="1"/>
  <c r="V190" i="1"/>
  <c r="A95" i="1"/>
  <c r="B110" i="1"/>
  <c r="V113" i="1"/>
  <c r="V120" i="1"/>
  <c r="A127" i="1"/>
  <c r="A134" i="1"/>
  <c r="B47" i="1"/>
  <c r="B55" i="1"/>
  <c r="B63" i="1"/>
  <c r="B71" i="1"/>
  <c r="B79" i="1"/>
  <c r="B87" i="1"/>
  <c r="B142" i="1"/>
  <c r="A118" i="1"/>
  <c r="A41" i="1"/>
  <c r="A49" i="1"/>
  <c r="A57" i="1"/>
  <c r="A65" i="1"/>
  <c r="A73" i="1"/>
  <c r="A81" i="1"/>
  <c r="A89" i="1"/>
  <c r="B180" i="1"/>
  <c r="A251" i="1"/>
  <c r="A278" i="1"/>
  <c r="V193" i="1"/>
  <c r="A235" i="1"/>
  <c r="A142" i="1"/>
  <c r="A147" i="1"/>
  <c r="A161" i="1"/>
  <c r="B166" i="1"/>
  <c r="A180" i="1"/>
  <c r="B190" i="1"/>
  <c r="V96" i="1"/>
  <c r="A103" i="1"/>
  <c r="B113" i="1"/>
  <c r="B118" i="1"/>
  <c r="B120" i="1"/>
  <c r="V121" i="1"/>
  <c r="V128" i="1"/>
  <c r="B41" i="1"/>
  <c r="B49" i="1"/>
  <c r="B57" i="1"/>
  <c r="B65" i="1"/>
  <c r="B73" i="1"/>
  <c r="B81" i="1"/>
  <c r="B89" i="1"/>
  <c r="B259" i="1"/>
  <c r="B201" i="1"/>
  <c r="B232" i="1"/>
  <c r="B241" i="1"/>
  <c r="B282" i="1"/>
  <c r="B290" i="1"/>
  <c r="A195" i="1"/>
  <c r="B148" i="1"/>
  <c r="A150" i="1"/>
  <c r="A181" i="1"/>
  <c r="B91" i="1"/>
  <c r="B99" i="1"/>
  <c r="B107" i="1"/>
  <c r="B115" i="1"/>
  <c r="B123" i="1"/>
  <c r="A136" i="1"/>
  <c r="B260" i="1"/>
  <c r="A206" i="1"/>
  <c r="B233" i="1"/>
  <c r="A157" i="1"/>
  <c r="A164" i="1"/>
  <c r="A93" i="1"/>
  <c r="A101" i="1"/>
  <c r="A109" i="1"/>
  <c r="A117" i="1"/>
  <c r="A125" i="1"/>
  <c r="B136" i="1"/>
  <c r="A141" i="1"/>
  <c r="B164" i="1"/>
  <c r="A166" i="1"/>
  <c r="B93" i="1"/>
  <c r="A98" i="1"/>
  <c r="B101" i="1"/>
  <c r="A106" i="1"/>
  <c r="B109" i="1"/>
  <c r="A114" i="1"/>
  <c r="B117" i="1"/>
  <c r="A122" i="1"/>
  <c r="B125" i="1"/>
  <c r="A130" i="1"/>
  <c r="B141" i="1"/>
  <c r="A238" i="1"/>
  <c r="B98" i="1"/>
  <c r="B106" i="1"/>
  <c r="B114" i="1"/>
  <c r="B122" i="1"/>
  <c r="B130" i="1"/>
  <c r="B254" i="1"/>
  <c r="A292" i="1"/>
  <c r="A198" i="1"/>
  <c r="A156" i="1"/>
  <c r="A92" i="1"/>
  <c r="A100" i="1"/>
  <c r="A108" i="1"/>
  <c r="A116" i="1"/>
  <c r="A124" i="1"/>
  <c r="A132" i="1"/>
  <c r="A140" i="1"/>
  <c r="B294" i="1"/>
  <c r="B198" i="1"/>
  <c r="V201" i="1"/>
  <c r="B207" i="1"/>
  <c r="V241" i="1"/>
  <c r="B156" i="1"/>
  <c r="A158" i="1"/>
  <c r="A189" i="1"/>
  <c r="B92" i="1"/>
  <c r="B100" i="1"/>
  <c r="B108" i="1"/>
  <c r="B116" i="1"/>
  <c r="B124" i="1"/>
  <c r="B132" i="1"/>
  <c r="B140" i="1"/>
  <c r="B302" i="1"/>
  <c r="A313" i="1"/>
  <c r="A329" i="1"/>
  <c r="B244" i="1"/>
  <c r="V250" i="1"/>
  <c r="B258" i="1"/>
  <c r="B278" i="1"/>
  <c r="A283" i="1"/>
  <c r="A289" i="1"/>
  <c r="B292" i="1"/>
  <c r="A207" i="1"/>
  <c r="B209" i="1"/>
  <c r="B219" i="1"/>
  <c r="V225" i="1"/>
  <c r="B238" i="1"/>
  <c r="B145" i="1"/>
  <c r="B153" i="1"/>
  <c r="B161" i="1"/>
  <c r="B169" i="1"/>
  <c r="B177" i="1"/>
  <c r="B185" i="1"/>
  <c r="A305" i="1"/>
  <c r="B316" i="1"/>
  <c r="B250" i="1"/>
  <c r="A254" i="1"/>
  <c r="A264" i="1"/>
  <c r="B267" i="1"/>
  <c r="B274" i="1"/>
  <c r="V275" i="1"/>
  <c r="A287" i="1"/>
  <c r="A294" i="1"/>
  <c r="A211" i="1"/>
  <c r="A223" i="1"/>
  <c r="B225" i="1"/>
  <c r="A230" i="1"/>
  <c r="B235" i="1"/>
  <c r="A144" i="1"/>
  <c r="B147" i="1"/>
  <c r="A152" i="1"/>
  <c r="B155" i="1"/>
  <c r="A160" i="1"/>
  <c r="B163" i="1"/>
  <c r="A168" i="1"/>
  <c r="B171" i="1"/>
  <c r="A176" i="1"/>
  <c r="B179" i="1"/>
  <c r="A184" i="1"/>
  <c r="B187" i="1"/>
  <c r="B224" i="1"/>
  <c r="B317" i="1"/>
  <c r="V268" i="1"/>
  <c r="V280" i="1"/>
  <c r="A291" i="1"/>
  <c r="A199" i="1"/>
  <c r="B211" i="1"/>
  <c r="V217" i="1"/>
  <c r="B230" i="1"/>
  <c r="A232" i="1"/>
  <c r="B144" i="1"/>
  <c r="B152" i="1"/>
  <c r="B160" i="1"/>
  <c r="B168" i="1"/>
  <c r="B176" i="1"/>
  <c r="B184" i="1"/>
  <c r="A227" i="1"/>
  <c r="A146" i="1"/>
  <c r="A154" i="1"/>
  <c r="A162" i="1"/>
  <c r="A170" i="1"/>
  <c r="A178" i="1"/>
  <c r="A186" i="1"/>
  <c r="A299" i="1"/>
  <c r="A307" i="1"/>
  <c r="A322" i="1"/>
  <c r="A252" i="1"/>
  <c r="A260" i="1"/>
  <c r="V270" i="1"/>
  <c r="B280" i="1"/>
  <c r="A286" i="1"/>
  <c r="A203" i="1"/>
  <c r="A215" i="1"/>
  <c r="B217" i="1"/>
  <c r="A222" i="1"/>
  <c r="B227" i="1"/>
  <c r="V233" i="1"/>
  <c r="A143" i="1"/>
  <c r="B146" i="1"/>
  <c r="A151" i="1"/>
  <c r="B154" i="1"/>
  <c r="A159" i="1"/>
  <c r="B162" i="1"/>
  <c r="A167" i="1"/>
  <c r="B170" i="1"/>
  <c r="A175" i="1"/>
  <c r="B178" i="1"/>
  <c r="A183" i="1"/>
  <c r="B186" i="1"/>
  <c r="A191" i="1"/>
  <c r="B266" i="1"/>
  <c r="B252" i="1"/>
  <c r="V258" i="1"/>
  <c r="V266" i="1"/>
  <c r="B286" i="1"/>
  <c r="B203" i="1"/>
  <c r="V209" i="1"/>
  <c r="B222" i="1"/>
  <c r="A224" i="1"/>
  <c r="B143" i="1"/>
  <c r="B151" i="1"/>
  <c r="B159" i="1"/>
  <c r="B167" i="1"/>
  <c r="B175" i="1"/>
  <c r="B183" i="1"/>
  <c r="B191" i="1"/>
  <c r="A262" i="1"/>
  <c r="A272" i="1"/>
  <c r="A196" i="1"/>
  <c r="A204" i="1"/>
  <c r="A212" i="1"/>
  <c r="A220" i="1"/>
  <c r="A228" i="1"/>
  <c r="A236" i="1"/>
  <c r="A308" i="1"/>
  <c r="V308" i="1"/>
  <c r="A323" i="1"/>
  <c r="A337" i="1"/>
  <c r="B262" i="1"/>
  <c r="A267" i="1"/>
  <c r="B272" i="1"/>
  <c r="B196" i="1"/>
  <c r="B204" i="1"/>
  <c r="B212" i="1"/>
  <c r="B220" i="1"/>
  <c r="B228" i="1"/>
  <c r="B236" i="1"/>
  <c r="A339" i="1"/>
  <c r="A247" i="1"/>
  <c r="A255" i="1"/>
  <c r="A265" i="1"/>
  <c r="B243" i="1"/>
  <c r="A249" i="1"/>
  <c r="A257" i="1"/>
  <c r="A297" i="1"/>
  <c r="B309" i="1"/>
  <c r="A315" i="1"/>
  <c r="A321" i="1"/>
  <c r="B325" i="1"/>
  <c r="A332" i="1"/>
  <c r="A263" i="1"/>
  <c r="A273" i="1"/>
  <c r="A197" i="1"/>
  <c r="A205" i="1"/>
  <c r="A213" i="1"/>
  <c r="A221" i="1"/>
  <c r="A229" i="1"/>
  <c r="A237" i="1"/>
  <c r="A324" i="1"/>
  <c r="A331" i="1"/>
  <c r="B301" i="1"/>
  <c r="A310" i="1"/>
  <c r="B326" i="1"/>
  <c r="A340" i="1"/>
  <c r="A248" i="1"/>
  <c r="A256" i="1"/>
  <c r="A271" i="1"/>
  <c r="V274" i="1"/>
  <c r="A276" i="1"/>
  <c r="A281" i="1"/>
  <c r="A194" i="1"/>
  <c r="B197" i="1"/>
  <c r="A202" i="1"/>
  <c r="B205" i="1"/>
  <c r="A210" i="1"/>
  <c r="B213" i="1"/>
  <c r="A218" i="1"/>
  <c r="B221" i="1"/>
  <c r="A226" i="1"/>
  <c r="B229" i="1"/>
  <c r="A234" i="1"/>
  <c r="B237" i="1"/>
  <c r="A242" i="1"/>
  <c r="A302" i="1"/>
  <c r="A316" i="1"/>
  <c r="B248" i="1"/>
  <c r="B256" i="1"/>
  <c r="V282" i="1"/>
  <c r="A284" i="1"/>
  <c r="B194" i="1"/>
  <c r="B202" i="1"/>
  <c r="B210" i="1"/>
  <c r="B218" i="1"/>
  <c r="B226" i="1"/>
  <c r="B234" i="1"/>
  <c r="B242" i="1"/>
  <c r="A318" i="1"/>
  <c r="V318" i="1"/>
  <c r="B324" i="1"/>
  <c r="A326" i="1"/>
  <c r="B332" i="1"/>
  <c r="A334" i="1"/>
  <c r="V334" i="1"/>
  <c r="B340" i="1"/>
  <c r="V343" i="1"/>
  <c r="B247" i="1"/>
  <c r="B255" i="1"/>
  <c r="B263" i="1"/>
  <c r="B271" i="1"/>
  <c r="B279" i="1"/>
  <c r="B287" i="1"/>
  <c r="A298" i="1"/>
  <c r="A330" i="1"/>
  <c r="A338" i="1"/>
  <c r="V295" i="1"/>
  <c r="V303" i="1"/>
  <c r="V311" i="1"/>
  <c r="V319" i="1"/>
  <c r="V327" i="1"/>
  <c r="V335" i="1"/>
  <c r="V341" i="1"/>
  <c r="B343" i="1"/>
  <c r="B249" i="1"/>
  <c r="B257" i="1"/>
  <c r="B265" i="1"/>
  <c r="B273" i="1"/>
  <c r="B281" i="1"/>
  <c r="B289" i="1"/>
  <c r="B342" i="1"/>
  <c r="A314" i="1"/>
  <c r="B295" i="1"/>
  <c r="A301" i="1"/>
  <c r="B303" i="1"/>
  <c r="A309" i="1"/>
  <c r="B311" i="1"/>
  <c r="A317" i="1"/>
  <c r="B319" i="1"/>
  <c r="A325" i="1"/>
  <c r="B327" i="1"/>
  <c r="A333" i="1"/>
  <c r="B335" i="1"/>
  <c r="B341" i="1"/>
  <c r="A345" i="1"/>
  <c r="B251" i="1"/>
  <c r="A245" i="1"/>
  <c r="A253" i="1"/>
  <c r="A261" i="1"/>
  <c r="A269" i="1"/>
  <c r="A277" i="1"/>
  <c r="A285" i="1"/>
  <c r="A293" i="1"/>
  <c r="A342" i="1"/>
  <c r="B245" i="1"/>
  <c r="B253" i="1"/>
  <c r="B261" i="1"/>
  <c r="B269" i="1"/>
  <c r="B277" i="1"/>
  <c r="B285" i="1"/>
  <c r="B293" i="1"/>
  <c r="B298" i="1"/>
  <c r="B306" i="1"/>
  <c r="B314" i="1"/>
  <c r="B322" i="1"/>
  <c r="B330" i="1"/>
  <c r="B338" i="1"/>
  <c r="B297" i="1"/>
  <c r="B305" i="1"/>
  <c r="B313" i="1"/>
  <c r="B321" i="1"/>
  <c r="B329" i="1"/>
  <c r="B337" i="1"/>
  <c r="A296" i="1"/>
  <c r="B299" i="1"/>
  <c r="A304" i="1"/>
  <c r="B307" i="1"/>
  <c r="A312" i="1"/>
  <c r="B315" i="1"/>
  <c r="A320" i="1"/>
  <c r="B323" i="1"/>
  <c r="A328" i="1"/>
  <c r="B331" i="1"/>
  <c r="A336" i="1"/>
  <c r="B339" i="1"/>
  <c r="A344" i="1"/>
  <c r="B296" i="1"/>
  <c r="B304" i="1"/>
  <c r="B312" i="1"/>
  <c r="B320" i="1"/>
  <c r="B328" i="1"/>
  <c r="B336" i="1"/>
  <c r="B344" i="1"/>
  <c r="J3" i="25"/>
  <c r="K49" i="25"/>
  <c r="K44" i="25"/>
  <c r="E9" i="25"/>
  <c r="K8" i="25"/>
  <c r="E8" i="25"/>
  <c r="E7" i="25"/>
  <c r="E5" i="25"/>
  <c r="K4" i="25"/>
  <c r="E4" i="25"/>
  <c r="C307" i="9" l="1"/>
  <c r="C249" i="9"/>
  <c r="W297" i="9"/>
  <c r="C320" i="9"/>
  <c r="N320" i="9" s="1"/>
  <c r="C116" i="9"/>
  <c r="N116" i="9" s="1"/>
  <c r="W190" i="9"/>
  <c r="S320" i="9"/>
  <c r="C190" i="9"/>
  <c r="K190" i="9" s="1"/>
  <c r="S304" i="9"/>
  <c r="R304" i="9" s="1"/>
  <c r="C315" i="9"/>
  <c r="J315" i="9" s="1"/>
  <c r="C279" i="9"/>
  <c r="L279" i="9" s="1"/>
  <c r="W214" i="9"/>
  <c r="N165" i="9"/>
  <c r="M165" i="9"/>
  <c r="S333" i="9"/>
  <c r="S284" i="9"/>
  <c r="A284" i="9" s="1"/>
  <c r="S293" i="9"/>
  <c r="B293" i="9" s="1"/>
  <c r="N132" i="9"/>
  <c r="B82" i="9"/>
  <c r="C338" i="9"/>
  <c r="J338" i="9" s="1"/>
  <c r="J165" i="9"/>
  <c r="L327" i="9"/>
  <c r="C300" i="9"/>
  <c r="M300" i="9" s="1"/>
  <c r="C276" i="9"/>
  <c r="V276" i="9" s="1"/>
  <c r="P276" i="9" s="1"/>
  <c r="J132" i="9"/>
  <c r="C112" i="9"/>
  <c r="C74" i="9"/>
  <c r="J41" i="9"/>
  <c r="S263" i="9"/>
  <c r="R263" i="9" s="1"/>
  <c r="C250" i="9"/>
  <c r="N250" i="9" s="1"/>
  <c r="C228" i="9"/>
  <c r="S259" i="9"/>
  <c r="B259" i="9" s="1"/>
  <c r="C302" i="9"/>
  <c r="O302" i="9" s="1"/>
  <c r="S344" i="9"/>
  <c r="B344" i="9" s="1"/>
  <c r="J327" i="9"/>
  <c r="K132" i="9"/>
  <c r="S250" i="9"/>
  <c r="R250" i="9" s="1"/>
  <c r="S329" i="9"/>
  <c r="B329" i="9" s="1"/>
  <c r="C205" i="9"/>
  <c r="O205" i="9" s="1"/>
  <c r="C284" i="9"/>
  <c r="K284" i="9" s="1"/>
  <c r="L132" i="9"/>
  <c r="W132" i="9"/>
  <c r="J54" i="9"/>
  <c r="N341" i="9"/>
  <c r="K79" i="9"/>
  <c r="V149" i="9"/>
  <c r="P149" i="9" s="1"/>
  <c r="N309" i="9"/>
  <c r="J208" i="9"/>
  <c r="P341" i="9"/>
  <c r="N208" i="9"/>
  <c r="S128" i="9"/>
  <c r="S229" i="9"/>
  <c r="B229" i="9" s="1"/>
  <c r="S147" i="9"/>
  <c r="A147" i="9" s="1"/>
  <c r="S207" i="9"/>
  <c r="B207" i="9" s="1"/>
  <c r="R290" i="9"/>
  <c r="C265" i="9"/>
  <c r="AD265" i="9" s="1"/>
  <c r="C199" i="9"/>
  <c r="J199" i="9" s="1"/>
  <c r="S159" i="9"/>
  <c r="B159" i="9" s="1"/>
  <c r="S312" i="9"/>
  <c r="R312" i="9" s="1"/>
  <c r="W333" i="9"/>
  <c r="W318" i="9"/>
  <c r="W227" i="9"/>
  <c r="W231" i="9"/>
  <c r="AD143" i="9"/>
  <c r="C160" i="9"/>
  <c r="AD160" i="9" s="1"/>
  <c r="S58" i="9"/>
  <c r="R58" i="9" s="1"/>
  <c r="S163" i="9"/>
  <c r="A163" i="9" s="1"/>
  <c r="S169" i="9"/>
  <c r="R169" i="9" s="1"/>
  <c r="S162" i="9"/>
  <c r="R162" i="9" s="1"/>
  <c r="S160" i="9"/>
  <c r="R160" i="9" s="1"/>
  <c r="S231" i="9"/>
  <c r="B231" i="9" s="1"/>
  <c r="S220" i="9"/>
  <c r="B220" i="9" s="1"/>
  <c r="S123" i="9"/>
  <c r="R123" i="9" s="1"/>
  <c r="S214" i="9"/>
  <c r="S154" i="9"/>
  <c r="R154" i="9" s="1"/>
  <c r="S152" i="9"/>
  <c r="B152" i="9" s="1"/>
  <c r="O136" i="9"/>
  <c r="S114" i="9"/>
  <c r="R114" i="9" s="1"/>
  <c r="J193" i="9"/>
  <c r="AD136" i="9"/>
  <c r="W224" i="9"/>
  <c r="O318" i="9"/>
  <c r="V143" i="9"/>
  <c r="P143" i="9" s="1"/>
  <c r="C319" i="9"/>
  <c r="M319" i="9" s="1"/>
  <c r="C344" i="9"/>
  <c r="N344" i="9" s="1"/>
  <c r="C162" i="9"/>
  <c r="J162" i="9" s="1"/>
  <c r="W232" i="9"/>
  <c r="V54" i="9"/>
  <c r="P54" i="9" s="1"/>
  <c r="C280" i="9"/>
  <c r="J280" i="9" s="1"/>
  <c r="W168" i="9"/>
  <c r="C261" i="9"/>
  <c r="N261" i="9" s="1"/>
  <c r="O153" i="9"/>
  <c r="B151" i="9"/>
  <c r="J150" i="9"/>
  <c r="C233" i="9"/>
  <c r="J233" i="9" s="1"/>
  <c r="S299" i="9"/>
  <c r="B299" i="9" s="1"/>
  <c r="C316" i="9"/>
  <c r="M316" i="9" s="1"/>
  <c r="C164" i="9"/>
  <c r="K164" i="9" s="1"/>
  <c r="L157" i="9"/>
  <c r="V150" i="9"/>
  <c r="P150" i="9" s="1"/>
  <c r="C342" i="9"/>
  <c r="V342" i="9" s="1"/>
  <c r="S277" i="9"/>
  <c r="B277" i="9" s="1"/>
  <c r="N54" i="9"/>
  <c r="A79" i="9"/>
  <c r="M150" i="9"/>
  <c r="V56" i="9"/>
  <c r="P56" i="9" s="1"/>
  <c r="S240" i="9"/>
  <c r="R240" i="9" s="1"/>
  <c r="S201" i="9"/>
  <c r="B201" i="9" s="1"/>
  <c r="S249" i="9"/>
  <c r="O181" i="9"/>
  <c r="K208" i="9"/>
  <c r="S318" i="9"/>
  <c r="B318" i="9" s="1"/>
  <c r="K150" i="9"/>
  <c r="W171" i="9"/>
  <c r="O54" i="9"/>
  <c r="C103" i="9"/>
  <c r="K103" i="9" s="1"/>
  <c r="O41" i="9"/>
  <c r="M208" i="9"/>
  <c r="L54" i="9"/>
  <c r="W41" i="9"/>
  <c r="S248" i="9"/>
  <c r="R248" i="9" s="1"/>
  <c r="AD318" i="9"/>
  <c r="O341" i="9"/>
  <c r="W207" i="9"/>
  <c r="AD153" i="9"/>
  <c r="V153" i="9"/>
  <c r="P153" i="9" s="1"/>
  <c r="W147" i="9"/>
  <c r="S46" i="9"/>
  <c r="R46" i="9" s="1"/>
  <c r="AD341" i="9"/>
  <c r="L309" i="9"/>
  <c r="S275" i="9"/>
  <c r="A275" i="9" s="1"/>
  <c r="L341" i="9"/>
  <c r="C207" i="9"/>
  <c r="N207" i="9" s="1"/>
  <c r="L208" i="9"/>
  <c r="W164" i="9"/>
  <c r="J153" i="9"/>
  <c r="O143" i="9"/>
  <c r="L150" i="9"/>
  <c r="S216" i="9"/>
  <c r="R216" i="9" s="1"/>
  <c r="C168" i="9"/>
  <c r="AD168" i="9" s="1"/>
  <c r="S143" i="9"/>
  <c r="A143" i="9" s="1"/>
  <c r="AD54" i="9"/>
  <c r="W143" i="9"/>
  <c r="AD41" i="9"/>
  <c r="O309" i="9"/>
  <c r="J341" i="9"/>
  <c r="J318" i="9"/>
  <c r="S288" i="9"/>
  <c r="B288" i="9" s="1"/>
  <c r="W153" i="9"/>
  <c r="N157" i="9"/>
  <c r="J143" i="9"/>
  <c r="W216" i="9"/>
  <c r="N143" i="9"/>
  <c r="S104" i="9"/>
  <c r="K54" i="9"/>
  <c r="K41" i="9"/>
  <c r="W54" i="9"/>
  <c r="AD309" i="9"/>
  <c r="K318" i="9"/>
  <c r="C288" i="9"/>
  <c r="J288" i="9" s="1"/>
  <c r="O157" i="9"/>
  <c r="K143" i="9"/>
  <c r="W277" i="9"/>
  <c r="N153" i="9"/>
  <c r="V157" i="9"/>
  <c r="P157" i="9" s="1"/>
  <c r="C58" i="9"/>
  <c r="J58" i="9" s="1"/>
  <c r="S208" i="9"/>
  <c r="R208" i="9" s="1"/>
  <c r="L41" i="9"/>
  <c r="S153" i="9"/>
  <c r="S323" i="9"/>
  <c r="J309" i="9"/>
  <c r="V318" i="9"/>
  <c r="P318" i="9" s="1"/>
  <c r="L318" i="9"/>
  <c r="W283" i="9"/>
  <c r="V309" i="9"/>
  <c r="P309" i="9" s="1"/>
  <c r="W309" i="9"/>
  <c r="O208" i="9"/>
  <c r="N318" i="9"/>
  <c r="S324" i="9"/>
  <c r="R324" i="9" s="1"/>
  <c r="M153" i="9"/>
  <c r="AD157" i="9"/>
  <c r="L143" i="9"/>
  <c r="N150" i="9"/>
  <c r="C242" i="9"/>
  <c r="J242" i="9" s="1"/>
  <c r="S150" i="9"/>
  <c r="B150" i="9" s="1"/>
  <c r="W150" i="9"/>
  <c r="C124" i="9"/>
  <c r="AD124" i="9" s="1"/>
  <c r="S54" i="9"/>
  <c r="M41" i="9"/>
  <c r="C46" i="9"/>
  <c r="K46" i="9" s="1"/>
  <c r="K341" i="9"/>
  <c r="P208" i="9"/>
  <c r="K309" i="9"/>
  <c r="W341" i="9"/>
  <c r="M341" i="9"/>
  <c r="AD208" i="9"/>
  <c r="K153" i="9"/>
  <c r="AD150" i="9"/>
  <c r="W208" i="9"/>
  <c r="C161" i="9"/>
  <c r="M161" i="9" s="1"/>
  <c r="W263" i="9"/>
  <c r="V41" i="9"/>
  <c r="P41" i="9" s="1"/>
  <c r="S112" i="9"/>
  <c r="A112" i="9" s="1"/>
  <c r="S116" i="9"/>
  <c r="B116" i="9" s="1"/>
  <c r="J260" i="9"/>
  <c r="N222" i="9"/>
  <c r="V257" i="9"/>
  <c r="P257" i="9" s="1"/>
  <c r="M167" i="9"/>
  <c r="L298" i="9"/>
  <c r="M299" i="9"/>
  <c r="V263" i="9"/>
  <c r="P263" i="9" s="1"/>
  <c r="V269" i="9"/>
  <c r="P269" i="9" s="1"/>
  <c r="P310" i="9"/>
  <c r="V275" i="9"/>
  <c r="P275" i="9" s="1"/>
  <c r="K333" i="9"/>
  <c r="L224" i="9"/>
  <c r="O310" i="9"/>
  <c r="J240" i="9"/>
  <c r="V296" i="9"/>
  <c r="P296" i="9" s="1"/>
  <c r="O314" i="9"/>
  <c r="N263" i="9"/>
  <c r="K248" i="9"/>
  <c r="M269" i="9"/>
  <c r="AD310" i="9"/>
  <c r="K259" i="9"/>
  <c r="L214" i="9"/>
  <c r="J259" i="9"/>
  <c r="V186" i="9"/>
  <c r="P186" i="9" s="1"/>
  <c r="N149" i="9"/>
  <c r="J275" i="9"/>
  <c r="O246" i="9"/>
  <c r="N327" i="9"/>
  <c r="K217" i="9"/>
  <c r="K214" i="9"/>
  <c r="V214" i="9"/>
  <c r="P214" i="9" s="1"/>
  <c r="O149" i="9"/>
  <c r="AD194" i="9"/>
  <c r="L79" i="9"/>
  <c r="V259" i="9"/>
  <c r="P259" i="9" s="1"/>
  <c r="N79" i="9"/>
  <c r="M214" i="9"/>
  <c r="K299" i="9"/>
  <c r="L269" i="9"/>
  <c r="J299" i="9"/>
  <c r="K224" i="9"/>
  <c r="N214" i="9"/>
  <c r="M149" i="9"/>
  <c r="M56" i="9"/>
  <c r="O299" i="9"/>
  <c r="N259" i="9"/>
  <c r="O259" i="9"/>
  <c r="J149" i="9"/>
  <c r="J79" i="9"/>
  <c r="V79" i="9"/>
  <c r="P79" i="9" s="1"/>
  <c r="L326" i="9"/>
  <c r="AD259" i="9"/>
  <c r="V299" i="9"/>
  <c r="P299" i="9" s="1"/>
  <c r="L194" i="9"/>
  <c r="O214" i="9"/>
  <c r="AD185" i="9"/>
  <c r="K149" i="9"/>
  <c r="AD149" i="9"/>
  <c r="N224" i="9"/>
  <c r="L333" i="9"/>
  <c r="L299" i="9"/>
  <c r="M259" i="9"/>
  <c r="N269" i="9"/>
  <c r="O291" i="9"/>
  <c r="V178" i="9"/>
  <c r="P178" i="9" s="1"/>
  <c r="N299" i="9"/>
  <c r="N136" i="9"/>
  <c r="A232" i="9"/>
  <c r="B232" i="9"/>
  <c r="R232" i="9"/>
  <c r="O275" i="9"/>
  <c r="M181" i="9"/>
  <c r="C104" i="9"/>
  <c r="L104" i="9" s="1"/>
  <c r="C232" i="9"/>
  <c r="K232" i="9" s="1"/>
  <c r="K78" i="9"/>
  <c r="B290" i="9"/>
  <c r="S254" i="9"/>
  <c r="B254" i="9" s="1"/>
  <c r="C301" i="9"/>
  <c r="J301" i="9" s="1"/>
  <c r="AD181" i="9"/>
  <c r="C120" i="9"/>
  <c r="J120" i="9" s="1"/>
  <c r="J181" i="9"/>
  <c r="C45" i="9"/>
  <c r="AD45" i="9" s="1"/>
  <c r="S341" i="9"/>
  <c r="R341" i="9" s="1"/>
  <c r="S309" i="9"/>
  <c r="R309" i="9" s="1"/>
  <c r="S124" i="9"/>
  <c r="B124" i="9" s="1"/>
  <c r="S103" i="9"/>
  <c r="B103" i="9" s="1"/>
  <c r="S149" i="9"/>
  <c r="B149" i="9" s="1"/>
  <c r="N287" i="9"/>
  <c r="C252" i="9"/>
  <c r="N252" i="9" s="1"/>
  <c r="O263" i="9"/>
  <c r="C218" i="9"/>
  <c r="N218" i="9" s="1"/>
  <c r="L130" i="9"/>
  <c r="W157" i="9"/>
  <c r="C169" i="9"/>
  <c r="N169" i="9" s="1"/>
  <c r="S161" i="9"/>
  <c r="A161" i="9" s="1"/>
  <c r="AD292" i="9"/>
  <c r="N275" i="9"/>
  <c r="O320" i="9"/>
  <c r="S246" i="9"/>
  <c r="J56" i="9"/>
  <c r="S342" i="9"/>
  <c r="B342" i="9" s="1"/>
  <c r="S310" i="9"/>
  <c r="B310" i="9" s="1"/>
  <c r="S120" i="9"/>
  <c r="B120" i="9" s="1"/>
  <c r="S179" i="9"/>
  <c r="B179" i="9" s="1"/>
  <c r="S131" i="9"/>
  <c r="B131" i="9" s="1"/>
  <c r="B140" i="9"/>
  <c r="R140" i="9"/>
  <c r="R220" i="9"/>
  <c r="M327" i="9"/>
  <c r="K317" i="9"/>
  <c r="L317" i="9"/>
  <c r="K326" i="9"/>
  <c r="J285" i="9"/>
  <c r="W317" i="9"/>
  <c r="W327" i="9"/>
  <c r="J272" i="9"/>
  <c r="W204" i="9"/>
  <c r="W285" i="9"/>
  <c r="M291" i="9"/>
  <c r="N185" i="9"/>
  <c r="C156" i="9"/>
  <c r="AD156" i="9" s="1"/>
  <c r="L186" i="9"/>
  <c r="N194" i="9"/>
  <c r="N285" i="9"/>
  <c r="S204" i="9"/>
  <c r="W53" i="9"/>
  <c r="S315" i="9"/>
  <c r="V317" i="9"/>
  <c r="P317" i="9" s="1"/>
  <c r="C262" i="9"/>
  <c r="M262" i="9" s="1"/>
  <c r="O272" i="9"/>
  <c r="N291" i="9"/>
  <c r="O185" i="9"/>
  <c r="A172" i="9"/>
  <c r="M186" i="9"/>
  <c r="S343" i="9"/>
  <c r="A343" i="9" s="1"/>
  <c r="O285" i="9"/>
  <c r="W169" i="9"/>
  <c r="W185" i="9"/>
  <c r="S40" i="9"/>
  <c r="S242" i="9"/>
  <c r="S226" i="9"/>
  <c r="K327" i="9"/>
  <c r="N326" i="9"/>
  <c r="M326" i="9"/>
  <c r="M285" i="9"/>
  <c r="V327" i="9"/>
  <c r="P327" i="9" s="1"/>
  <c r="M204" i="9"/>
  <c r="C187" i="9"/>
  <c r="AD187" i="9" s="1"/>
  <c r="W172" i="9"/>
  <c r="N186" i="9"/>
  <c r="N204" i="9"/>
  <c r="W205" i="9"/>
  <c r="S291" i="9"/>
  <c r="N317" i="9"/>
  <c r="V288" i="9"/>
  <c r="P288" i="9" s="1"/>
  <c r="V285" i="9"/>
  <c r="P285" i="9" s="1"/>
  <c r="AD327" i="9"/>
  <c r="K204" i="9"/>
  <c r="V204" i="9"/>
  <c r="P204" i="9" s="1"/>
  <c r="C332" i="9"/>
  <c r="K185" i="9"/>
  <c r="O186" i="9"/>
  <c r="L204" i="9"/>
  <c r="L178" i="9"/>
  <c r="W221" i="9"/>
  <c r="W194" i="9"/>
  <c r="S185" i="9"/>
  <c r="B185" i="9" s="1"/>
  <c r="C119" i="9"/>
  <c r="J119" i="9" s="1"/>
  <c r="S119" i="9"/>
  <c r="B119" i="9" s="1"/>
  <c r="S285" i="9"/>
  <c r="A285" i="9" s="1"/>
  <c r="O317" i="9"/>
  <c r="V326" i="9"/>
  <c r="P326" i="9" s="1"/>
  <c r="L291" i="9"/>
  <c r="S327" i="9"/>
  <c r="A327" i="9" s="1"/>
  <c r="S256" i="9"/>
  <c r="B256" i="9" s="1"/>
  <c r="O204" i="9"/>
  <c r="J204" i="9"/>
  <c r="V291" i="9"/>
  <c r="P291" i="9" s="1"/>
  <c r="L185" i="9"/>
  <c r="AD186" i="9"/>
  <c r="V194" i="9"/>
  <c r="P194" i="9" s="1"/>
  <c r="M178" i="9"/>
  <c r="S187" i="9"/>
  <c r="B187" i="9" s="1"/>
  <c r="C50" i="9"/>
  <c r="K50" i="9" s="1"/>
  <c r="A82" i="9"/>
  <c r="S175" i="9"/>
  <c r="B175" i="9" s="1"/>
  <c r="S194" i="9"/>
  <c r="B194" i="9" s="1"/>
  <c r="S319" i="9"/>
  <c r="R319" i="9" s="1"/>
  <c r="O326" i="9"/>
  <c r="K194" i="9"/>
  <c r="W326" i="9"/>
  <c r="AD291" i="9"/>
  <c r="R164" i="9"/>
  <c r="M185" i="9"/>
  <c r="W291" i="9"/>
  <c r="C247" i="9"/>
  <c r="N247" i="9" s="1"/>
  <c r="J194" i="9"/>
  <c r="C234" i="9"/>
  <c r="AD234" i="9" s="1"/>
  <c r="C91" i="9"/>
  <c r="M91" i="9" s="1"/>
  <c r="S247" i="9"/>
  <c r="B247" i="9" s="1"/>
  <c r="S317" i="9"/>
  <c r="B317" i="9" s="1"/>
  <c r="S307" i="9"/>
  <c r="R307" i="9" s="1"/>
  <c r="AD317" i="9"/>
  <c r="S332" i="9"/>
  <c r="B332" i="9" s="1"/>
  <c r="K291" i="9"/>
  <c r="C256" i="9"/>
  <c r="L256" i="9" s="1"/>
  <c r="J317" i="9"/>
  <c r="AD326" i="9"/>
  <c r="V185" i="9"/>
  <c r="P185" i="9" s="1"/>
  <c r="J186" i="9"/>
  <c r="M194" i="9"/>
  <c r="AD178" i="9"/>
  <c r="S326" i="9"/>
  <c r="A326" i="9" s="1"/>
  <c r="S43" i="9"/>
  <c r="S53" i="9"/>
  <c r="R53" i="9" s="1"/>
  <c r="S283" i="9"/>
  <c r="S105" i="9"/>
  <c r="S245" i="9"/>
  <c r="B245" i="9" s="1"/>
  <c r="C235" i="9"/>
  <c r="N235" i="9" s="1"/>
  <c r="W235" i="9"/>
  <c r="B331" i="9"/>
  <c r="R331" i="9"/>
  <c r="S174" i="9"/>
  <c r="R174" i="9" s="1"/>
  <c r="R270" i="9"/>
  <c r="A270" i="9"/>
  <c r="W237" i="9"/>
  <c r="C237" i="9"/>
  <c r="O237" i="9" s="1"/>
  <c r="C174" i="9"/>
  <c r="W174" i="9"/>
  <c r="C267" i="9"/>
  <c r="W267" i="9"/>
  <c r="K226" i="9"/>
  <c r="O226" i="9"/>
  <c r="B274" i="9"/>
  <c r="R274" i="9"/>
  <c r="A274" i="9"/>
  <c r="W340" i="9"/>
  <c r="S340" i="9"/>
  <c r="R340" i="9" s="1"/>
  <c r="C340" i="9"/>
  <c r="J340" i="9" s="1"/>
  <c r="R246" i="9"/>
  <c r="A246" i="9"/>
  <c r="B270" i="9"/>
  <c r="B246" i="9"/>
  <c r="W197" i="9"/>
  <c r="C197" i="9"/>
  <c r="M197" i="9" s="1"/>
  <c r="J314" i="9"/>
  <c r="N314" i="9"/>
  <c r="M314" i="9"/>
  <c r="L314" i="9"/>
  <c r="K314" i="9"/>
  <c r="B123" i="9"/>
  <c r="W308" i="9"/>
  <c r="C308" i="9"/>
  <c r="O308" i="9" s="1"/>
  <c r="R337" i="9"/>
  <c r="A337" i="9"/>
  <c r="O115" i="9"/>
  <c r="N115" i="9"/>
  <c r="C44" i="9"/>
  <c r="O44" i="9" s="1"/>
  <c r="S48" i="9"/>
  <c r="S141" i="9"/>
  <c r="A141" i="9" s="1"/>
  <c r="S237" i="9"/>
  <c r="B237" i="9" s="1"/>
  <c r="S235" i="9"/>
  <c r="B235" i="9" s="1"/>
  <c r="S62" i="9"/>
  <c r="B62" i="9" s="1"/>
  <c r="S94" i="9"/>
  <c r="A94" i="9" s="1"/>
  <c r="S122" i="9"/>
  <c r="R122" i="9" s="1"/>
  <c r="S180" i="9"/>
  <c r="S212" i="9"/>
  <c r="R212" i="9" s="1"/>
  <c r="S115" i="9"/>
  <c r="A115" i="9" s="1"/>
  <c r="S99" i="9"/>
  <c r="R99" i="9" s="1"/>
  <c r="J310" i="9"/>
  <c r="N325" i="9"/>
  <c r="K275" i="9"/>
  <c r="W223" i="9"/>
  <c r="O165" i="9"/>
  <c r="V240" i="9"/>
  <c r="P240" i="9" s="1"/>
  <c r="C293" i="9"/>
  <c r="J293" i="9" s="1"/>
  <c r="J136" i="9"/>
  <c r="C98" i="9"/>
  <c r="L98" i="9" s="1"/>
  <c r="W137" i="9"/>
  <c r="L56" i="9"/>
  <c r="W240" i="9"/>
  <c r="O56" i="9"/>
  <c r="S191" i="9"/>
  <c r="R191" i="9" s="1"/>
  <c r="S197" i="9"/>
  <c r="B197" i="9" s="1"/>
  <c r="S267" i="9"/>
  <c r="R267" i="9" s="1"/>
  <c r="S183" i="9"/>
  <c r="B183" i="9" s="1"/>
  <c r="S130" i="9"/>
  <c r="R130" i="9" s="1"/>
  <c r="S129" i="9"/>
  <c r="B129" i="9" s="1"/>
  <c r="S148" i="9"/>
  <c r="A148" i="9" s="1"/>
  <c r="S218" i="9"/>
  <c r="B218" i="9" s="1"/>
  <c r="S202" i="9"/>
  <c r="B202" i="9" s="1"/>
  <c r="S272" i="9"/>
  <c r="B272" i="9" s="1"/>
  <c r="S251" i="9"/>
  <c r="R251" i="9" s="1"/>
  <c r="S84" i="9"/>
  <c r="A84" i="9" s="1"/>
  <c r="S111" i="9"/>
  <c r="A111" i="9" s="1"/>
  <c r="S230" i="9"/>
  <c r="A230" i="9" s="1"/>
  <c r="S217" i="9"/>
  <c r="R217" i="9" s="1"/>
  <c r="AD269" i="9"/>
  <c r="L240" i="9"/>
  <c r="V246" i="9"/>
  <c r="P246" i="9" s="1"/>
  <c r="N310" i="9"/>
  <c r="O325" i="9"/>
  <c r="N333" i="9"/>
  <c r="C264" i="9"/>
  <c r="AD264" i="9" s="1"/>
  <c r="C230" i="9"/>
  <c r="K230" i="9" s="1"/>
  <c r="N246" i="9"/>
  <c r="S199" i="9"/>
  <c r="S325" i="9"/>
  <c r="K246" i="9"/>
  <c r="C212" i="9"/>
  <c r="J212" i="9" s="1"/>
  <c r="AD165" i="9"/>
  <c r="M240" i="9"/>
  <c r="C125" i="9"/>
  <c r="K125" i="9" s="1"/>
  <c r="M310" i="9"/>
  <c r="C183" i="9"/>
  <c r="N183" i="9" s="1"/>
  <c r="V224" i="9"/>
  <c r="P224" i="9" s="1"/>
  <c r="AD56" i="9"/>
  <c r="M333" i="9"/>
  <c r="L310" i="9"/>
  <c r="A318" i="9"/>
  <c r="V333" i="9"/>
  <c r="P333" i="9" s="1"/>
  <c r="AD325" i="9"/>
  <c r="S316" i="9"/>
  <c r="O333" i="9"/>
  <c r="K263" i="9"/>
  <c r="S334" i="9"/>
  <c r="A334" i="9" s="1"/>
  <c r="J248" i="9"/>
  <c r="C254" i="9"/>
  <c r="N254" i="9" s="1"/>
  <c r="AD240" i="9"/>
  <c r="O224" i="9"/>
  <c r="W246" i="9"/>
  <c r="S223" i="9"/>
  <c r="B223" i="9" s="1"/>
  <c r="J246" i="9"/>
  <c r="P165" i="9"/>
  <c r="K181" i="9"/>
  <c r="N240" i="9"/>
  <c r="S255" i="9"/>
  <c r="R255" i="9" s="1"/>
  <c r="A192" i="9"/>
  <c r="V130" i="9"/>
  <c r="P130" i="9" s="1"/>
  <c r="L136" i="9"/>
  <c r="AD130" i="9"/>
  <c r="W129" i="9"/>
  <c r="M275" i="9"/>
  <c r="A165" i="9"/>
  <c r="C128" i="9"/>
  <c r="AD128" i="9" s="1"/>
  <c r="K56" i="9"/>
  <c r="W130" i="9"/>
  <c r="M130" i="9"/>
  <c r="S51" i="9"/>
  <c r="R51" i="9" s="1"/>
  <c r="S44" i="9"/>
  <c r="R44" i="9" s="1"/>
  <c r="S88" i="9"/>
  <c r="A88" i="9" s="1"/>
  <c r="W269" i="9"/>
  <c r="C202" i="9"/>
  <c r="O202" i="9" s="1"/>
  <c r="R172" i="9"/>
  <c r="W180" i="9"/>
  <c r="R318" i="9"/>
  <c r="J325" i="9"/>
  <c r="C323" i="9"/>
  <c r="L323" i="9" s="1"/>
  <c r="AD333" i="9"/>
  <c r="L246" i="9"/>
  <c r="L263" i="9"/>
  <c r="J269" i="9"/>
  <c r="C311" i="9"/>
  <c r="L311" i="9" s="1"/>
  <c r="A263" i="9"/>
  <c r="K240" i="9"/>
  <c r="AD224" i="9"/>
  <c r="C335" i="9"/>
  <c r="J335" i="9" s="1"/>
  <c r="M246" i="9"/>
  <c r="K165" i="9"/>
  <c r="C255" i="9"/>
  <c r="V255" i="9" s="1"/>
  <c r="R192" i="9"/>
  <c r="A151" i="9"/>
  <c r="AD151" i="9"/>
  <c r="M136" i="9"/>
  <c r="J130" i="9"/>
  <c r="AD275" i="9"/>
  <c r="R165" i="9"/>
  <c r="W217" i="9"/>
  <c r="W128" i="9"/>
  <c r="S125" i="9"/>
  <c r="R125" i="9" s="1"/>
  <c r="S335" i="9"/>
  <c r="R335" i="9" s="1"/>
  <c r="C84" i="9"/>
  <c r="J84" i="9" s="1"/>
  <c r="S98" i="9"/>
  <c r="B98" i="9" s="1"/>
  <c r="W56" i="9"/>
  <c r="S264" i="9"/>
  <c r="V325" i="9"/>
  <c r="P325" i="9" s="1"/>
  <c r="AD263" i="9"/>
  <c r="K310" i="9"/>
  <c r="L292" i="9"/>
  <c r="R284" i="9"/>
  <c r="W275" i="9"/>
  <c r="S269" i="9"/>
  <c r="B269" i="9" s="1"/>
  <c r="S280" i="9"/>
  <c r="A280" i="9" s="1"/>
  <c r="O130" i="9"/>
  <c r="B106" i="9"/>
  <c r="S296" i="9"/>
  <c r="R296" i="9" s="1"/>
  <c r="K325" i="9"/>
  <c r="W310" i="9"/>
  <c r="M263" i="9"/>
  <c r="K269" i="9"/>
  <c r="C304" i="9"/>
  <c r="N304" i="9" s="1"/>
  <c r="B263" i="9"/>
  <c r="J224" i="9"/>
  <c r="C324" i="9"/>
  <c r="AD324" i="9" s="1"/>
  <c r="C191" i="9"/>
  <c r="J191" i="9" s="1"/>
  <c r="L165" i="9"/>
  <c r="W238" i="9"/>
  <c r="L159" i="9"/>
  <c r="A140" i="9"/>
  <c r="V136" i="9"/>
  <c r="P136" i="9" s="1"/>
  <c r="K130" i="9"/>
  <c r="S292" i="9"/>
  <c r="A292" i="9" s="1"/>
  <c r="S311" i="9"/>
  <c r="W165" i="9"/>
  <c r="C148" i="9"/>
  <c r="K148" i="9" s="1"/>
  <c r="S73" i="9"/>
  <c r="R73" i="9" s="1"/>
  <c r="A210" i="9"/>
  <c r="B210" i="9"/>
  <c r="R210" i="9"/>
  <c r="L114" i="9"/>
  <c r="K114" i="9"/>
  <c r="N114" i="9"/>
  <c r="A217" i="9"/>
  <c r="M298" i="9"/>
  <c r="B284" i="9"/>
  <c r="L260" i="9"/>
  <c r="N257" i="9"/>
  <c r="C245" i="9"/>
  <c r="J245" i="9" s="1"/>
  <c r="V242" i="9"/>
  <c r="P242" i="9" s="1"/>
  <c r="K242" i="9"/>
  <c r="J222" i="9"/>
  <c r="K193" i="9"/>
  <c r="W159" i="9"/>
  <c r="V167" i="9"/>
  <c r="P167" i="9" s="1"/>
  <c r="S289" i="9"/>
  <c r="B289" i="9" s="1"/>
  <c r="O159" i="9"/>
  <c r="S198" i="9"/>
  <c r="A198" i="9" s="1"/>
  <c r="S265" i="9"/>
  <c r="S193" i="9"/>
  <c r="C170" i="9"/>
  <c r="K170" i="9" s="1"/>
  <c r="S142" i="9"/>
  <c r="AD159" i="9"/>
  <c r="S268" i="9"/>
  <c r="W114" i="9"/>
  <c r="S184" i="9"/>
  <c r="B184" i="9" s="1"/>
  <c r="R79" i="9"/>
  <c r="S321" i="9"/>
  <c r="S42" i="9"/>
  <c r="R42" i="9" s="1"/>
  <c r="S97" i="9"/>
  <c r="R97" i="9" s="1"/>
  <c r="S107" i="9"/>
  <c r="B107" i="9" s="1"/>
  <c r="S170" i="9"/>
  <c r="S59" i="9"/>
  <c r="R59" i="9" s="1"/>
  <c r="S189" i="9"/>
  <c r="S144" i="9"/>
  <c r="S66" i="9"/>
  <c r="B66" i="9" s="1"/>
  <c r="S64" i="9"/>
  <c r="A64" i="9" s="1"/>
  <c r="S61" i="9"/>
  <c r="S339" i="9"/>
  <c r="B339" i="9" s="1"/>
  <c r="V298" i="9"/>
  <c r="P298" i="9" s="1"/>
  <c r="W298" i="9"/>
  <c r="O257" i="9"/>
  <c r="A209" i="9"/>
  <c r="C289" i="9"/>
  <c r="O289" i="9" s="1"/>
  <c r="S239" i="9"/>
  <c r="K222" i="9"/>
  <c r="R200" i="9"/>
  <c r="L193" i="9"/>
  <c r="C268" i="9"/>
  <c r="N268" i="9" s="1"/>
  <c r="N167" i="9"/>
  <c r="J159" i="9"/>
  <c r="C198" i="9"/>
  <c r="V198" i="9" s="1"/>
  <c r="P198" i="9" s="1"/>
  <c r="L105" i="9"/>
  <c r="R98" i="9"/>
  <c r="S55" i="9"/>
  <c r="C321" i="9"/>
  <c r="M321" i="9" s="1"/>
  <c r="B338" i="9"/>
  <c r="S261" i="9"/>
  <c r="B261" i="9" s="1"/>
  <c r="K260" i="9"/>
  <c r="R209" i="9"/>
  <c r="R278" i="9"/>
  <c r="L222" i="9"/>
  <c r="M193" i="9"/>
  <c r="V260" i="9"/>
  <c r="P260" i="9" s="1"/>
  <c r="M159" i="9"/>
  <c r="S113" i="9"/>
  <c r="B113" i="9" s="1"/>
  <c r="O298" i="9"/>
  <c r="AD257" i="9"/>
  <c r="AD298" i="9"/>
  <c r="L271" i="9"/>
  <c r="R244" i="9"/>
  <c r="AD272" i="9"/>
  <c r="W193" i="9"/>
  <c r="A278" i="9"/>
  <c r="O222" i="9"/>
  <c r="A329" i="9"/>
  <c r="V193" i="9"/>
  <c r="P193" i="9" s="1"/>
  <c r="N260" i="9"/>
  <c r="V159" i="9"/>
  <c r="P159" i="9" s="1"/>
  <c r="K151" i="9"/>
  <c r="AD142" i="9"/>
  <c r="N142" i="9"/>
  <c r="C251" i="9"/>
  <c r="J251" i="9" s="1"/>
  <c r="W113" i="9"/>
  <c r="C69" i="9"/>
  <c r="N69" i="9" s="1"/>
  <c r="S92" i="9"/>
  <c r="S91" i="9"/>
  <c r="S90" i="9"/>
  <c r="S156" i="9"/>
  <c r="S109" i="9"/>
  <c r="A109" i="9" s="1"/>
  <c r="S87" i="9"/>
  <c r="J298" i="9"/>
  <c r="M271" i="9"/>
  <c r="C336" i="9"/>
  <c r="J336" i="9" s="1"/>
  <c r="L257" i="9"/>
  <c r="L242" i="9"/>
  <c r="AD222" i="9"/>
  <c r="R329" i="9"/>
  <c r="N193" i="9"/>
  <c r="O260" i="9"/>
  <c r="O167" i="9"/>
  <c r="C184" i="9"/>
  <c r="N184" i="9" s="1"/>
  <c r="M142" i="9"/>
  <c r="N159" i="9"/>
  <c r="J142" i="9"/>
  <c r="C241" i="9"/>
  <c r="N241" i="9" s="1"/>
  <c r="O105" i="9"/>
  <c r="W251" i="9"/>
  <c r="S69" i="9"/>
  <c r="R69" i="9" s="1"/>
  <c r="S133" i="9"/>
  <c r="B133" i="9" s="1"/>
  <c r="S76" i="9"/>
  <c r="R76" i="9" s="1"/>
  <c r="K298" i="9"/>
  <c r="C339" i="9"/>
  <c r="J339" i="9" s="1"/>
  <c r="W257" i="9"/>
  <c r="M257" i="9"/>
  <c r="W222" i="9"/>
  <c r="W239" i="9"/>
  <c r="M222" i="9"/>
  <c r="O193" i="9"/>
  <c r="AD260" i="9"/>
  <c r="S167" i="9"/>
  <c r="B167" i="9" s="1"/>
  <c r="L167" i="9"/>
  <c r="V142" i="9"/>
  <c r="P142" i="9" s="1"/>
  <c r="K142" i="9"/>
  <c r="C133" i="9"/>
  <c r="N133" i="9" s="1"/>
  <c r="S225" i="9"/>
  <c r="B225" i="9" s="1"/>
  <c r="N105" i="9"/>
  <c r="C225" i="9"/>
  <c r="K225" i="9" s="1"/>
  <c r="AD105" i="9"/>
  <c r="AD167" i="9"/>
  <c r="C66" i="9"/>
  <c r="L66" i="9" s="1"/>
  <c r="C76" i="9"/>
  <c r="J76" i="9" s="1"/>
  <c r="S260" i="9"/>
  <c r="R260" i="9" s="1"/>
  <c r="S330" i="9"/>
  <c r="B330" i="9" s="1"/>
  <c r="S298" i="9"/>
  <c r="R298" i="9" s="1"/>
  <c r="S203" i="9"/>
  <c r="A203" i="9" s="1"/>
  <c r="S227" i="9"/>
  <c r="B227" i="9" s="1"/>
  <c r="S80" i="9"/>
  <c r="R80" i="9" s="1"/>
  <c r="S118" i="9"/>
  <c r="A118" i="9" s="1"/>
  <c r="S176" i="9"/>
  <c r="R176" i="9" s="1"/>
  <c r="S303" i="9"/>
  <c r="A303" i="9" s="1"/>
  <c r="J257" i="9"/>
  <c r="C330" i="9"/>
  <c r="S222" i="9"/>
  <c r="A222" i="9" s="1"/>
  <c r="A236" i="9"/>
  <c r="W167" i="9"/>
  <c r="J167" i="9"/>
  <c r="L142" i="9"/>
  <c r="M105" i="9"/>
  <c r="S241" i="9"/>
  <c r="S52" i="9"/>
  <c r="R52" i="9" s="1"/>
  <c r="S45" i="9"/>
  <c r="S63" i="9"/>
  <c r="AD177" i="9"/>
  <c r="V177" i="9"/>
  <c r="P177" i="9" s="1"/>
  <c r="O213" i="9"/>
  <c r="AD213" i="9"/>
  <c r="R273" i="9"/>
  <c r="A273" i="9"/>
  <c r="B273" i="9"/>
  <c r="L138" i="9"/>
  <c r="V138" i="9"/>
  <c r="P138" i="9" s="1"/>
  <c r="W81" i="9"/>
  <c r="C81" i="9"/>
  <c r="W131" i="9"/>
  <c r="C131" i="9"/>
  <c r="C313" i="9"/>
  <c r="V313" i="9" s="1"/>
  <c r="P313" i="9" s="1"/>
  <c r="O296" i="9"/>
  <c r="O292" i="9"/>
  <c r="N266" i="9"/>
  <c r="S252" i="9"/>
  <c r="R235" i="9"/>
  <c r="A229" i="9"/>
  <c r="O154" i="9"/>
  <c r="W213" i="9"/>
  <c r="C166" i="9"/>
  <c r="O166" i="9" s="1"/>
  <c r="A123" i="9"/>
  <c r="C137" i="9"/>
  <c r="N137" i="9" s="1"/>
  <c r="C175" i="9"/>
  <c r="O175" i="9" s="1"/>
  <c r="A62" i="9"/>
  <c r="W78" i="9"/>
  <c r="S213" i="9"/>
  <c r="W60" i="9"/>
  <c r="C60" i="9"/>
  <c r="W85" i="9"/>
  <c r="C85" i="9"/>
  <c r="S67" i="9"/>
  <c r="S134" i="9"/>
  <c r="W134" i="9"/>
  <c r="S96" i="9"/>
  <c r="S158" i="9"/>
  <c r="S206" i="9"/>
  <c r="C206" i="9"/>
  <c r="S78" i="9"/>
  <c r="W75" i="9"/>
  <c r="C75" i="9"/>
  <c r="S68" i="9"/>
  <c r="S41" i="9"/>
  <c r="W229" i="9"/>
  <c r="C229" i="9"/>
  <c r="AD296" i="9"/>
  <c r="AD287" i="9"/>
  <c r="L287" i="9"/>
  <c r="S313" i="9"/>
  <c r="S258" i="9"/>
  <c r="B258" i="9" s="1"/>
  <c r="R229" i="9"/>
  <c r="W287" i="9"/>
  <c r="V266" i="9"/>
  <c r="P266" i="9" s="1"/>
  <c r="A200" i="9"/>
  <c r="S238" i="9"/>
  <c r="N154" i="9"/>
  <c r="W177" i="9"/>
  <c r="W175" i="9"/>
  <c r="R62" i="9"/>
  <c r="V78" i="9"/>
  <c r="P78" i="9" s="1"/>
  <c r="S166" i="9"/>
  <c r="B166" i="9" s="1"/>
  <c r="S60" i="9"/>
  <c r="S85" i="9"/>
  <c r="W107" i="9"/>
  <c r="C107" i="9"/>
  <c r="W111" i="9"/>
  <c r="C111" i="9"/>
  <c r="C59" i="9"/>
  <c r="W59" i="9"/>
  <c r="W189" i="9"/>
  <c r="C189" i="9"/>
  <c r="C144" i="9"/>
  <c r="W144" i="9"/>
  <c r="S86" i="9"/>
  <c r="W64" i="9"/>
  <c r="C64" i="9"/>
  <c r="W61" i="9"/>
  <c r="C61" i="9"/>
  <c r="S101" i="9"/>
  <c r="S224" i="9"/>
  <c r="S182" i="9"/>
  <c r="S262" i="9"/>
  <c r="W67" i="9"/>
  <c r="C67" i="9"/>
  <c r="C158" i="9"/>
  <c r="W158" i="9"/>
  <c r="L266" i="9"/>
  <c r="R194" i="9"/>
  <c r="AD154" i="9"/>
  <c r="C101" i="9"/>
  <c r="K101" i="9" s="1"/>
  <c r="S345" i="9"/>
  <c r="B345" i="9" s="1"/>
  <c r="S177" i="9"/>
  <c r="R177" i="9" s="1"/>
  <c r="V181" i="9"/>
  <c r="P181" i="9" s="1"/>
  <c r="N181" i="9"/>
  <c r="C71" i="9"/>
  <c r="W71" i="9"/>
  <c r="C139" i="9"/>
  <c r="W139" i="9"/>
  <c r="A97" i="9"/>
  <c r="J157" i="9"/>
  <c r="M157" i="9"/>
  <c r="W102" i="9"/>
  <c r="C102" i="9"/>
  <c r="W68" i="9"/>
  <c r="C68" i="9"/>
  <c r="A66" i="9"/>
  <c r="S132" i="9"/>
  <c r="C93" i="9"/>
  <c r="W93" i="9"/>
  <c r="C100" i="9"/>
  <c r="W100" i="9"/>
  <c r="V287" i="9"/>
  <c r="P287" i="9" s="1"/>
  <c r="M343" i="9"/>
  <c r="K306" i="9"/>
  <c r="J296" i="9"/>
  <c r="L284" i="9"/>
  <c r="M287" i="9"/>
  <c r="C281" i="9"/>
  <c r="O281" i="9" s="1"/>
  <c r="O266" i="9"/>
  <c r="W292" i="9"/>
  <c r="J154" i="9"/>
  <c r="A106" i="9"/>
  <c r="L78" i="9"/>
  <c r="S93" i="9"/>
  <c r="W181" i="9"/>
  <c r="N78" i="9"/>
  <c r="W70" i="9"/>
  <c r="S49" i="9"/>
  <c r="S71" i="9"/>
  <c r="S139" i="9"/>
  <c r="S271" i="9"/>
  <c r="W123" i="9"/>
  <c r="C123" i="9"/>
  <c r="S157" i="9"/>
  <c r="W73" i="9"/>
  <c r="C73" i="9"/>
  <c r="C110" i="9"/>
  <c r="W110" i="9"/>
  <c r="S102" i="9"/>
  <c r="S306" i="9"/>
  <c r="W135" i="9"/>
  <c r="C135" i="9"/>
  <c r="S243" i="9"/>
  <c r="W83" i="9"/>
  <c r="C83" i="9"/>
  <c r="C328" i="9"/>
  <c r="M328" i="9" s="1"/>
  <c r="S328" i="9"/>
  <c r="R328" i="9" s="1"/>
  <c r="W296" i="9"/>
  <c r="J306" i="9"/>
  <c r="B295" i="9"/>
  <c r="K296" i="9"/>
  <c r="K292" i="9"/>
  <c r="M266" i="9"/>
  <c r="J277" i="9"/>
  <c r="AD266" i="9"/>
  <c r="J292" i="9"/>
  <c r="A197" i="9"/>
  <c r="L154" i="9"/>
  <c r="S281" i="9"/>
  <c r="A195" i="9"/>
  <c r="C95" i="9"/>
  <c r="L95" i="9" s="1"/>
  <c r="S70" i="9"/>
  <c r="B70" i="9" s="1"/>
  <c r="S95" i="9"/>
  <c r="O78" i="9"/>
  <c r="S322" i="9"/>
  <c r="W140" i="9"/>
  <c r="C140" i="9"/>
  <c r="W90" i="9"/>
  <c r="C90" i="9"/>
  <c r="S233" i="9"/>
  <c r="C106" i="9"/>
  <c r="W106" i="9"/>
  <c r="S127" i="9"/>
  <c r="S110" i="9"/>
  <c r="C86" i="9"/>
  <c r="W86" i="9"/>
  <c r="S221" i="9"/>
  <c r="S188" i="9"/>
  <c r="S178" i="9"/>
  <c r="S83" i="9"/>
  <c r="W87" i="9"/>
  <c r="C87" i="9"/>
  <c r="W40" i="9"/>
  <c r="C40" i="9"/>
  <c r="S300" i="9"/>
  <c r="W127" i="9"/>
  <c r="C127" i="9"/>
  <c r="W203" i="9"/>
  <c r="C203" i="9"/>
  <c r="V306" i="9"/>
  <c r="P306" i="9" s="1"/>
  <c r="O287" i="9"/>
  <c r="C345" i="9"/>
  <c r="K345" i="9" s="1"/>
  <c r="L306" i="9"/>
  <c r="L296" i="9"/>
  <c r="M292" i="9"/>
  <c r="L277" i="9"/>
  <c r="J266" i="9"/>
  <c r="C322" i="9"/>
  <c r="J322" i="9" s="1"/>
  <c r="A235" i="9"/>
  <c r="N292" i="9"/>
  <c r="M154" i="9"/>
  <c r="C258" i="9"/>
  <c r="M258" i="9" s="1"/>
  <c r="B195" i="9"/>
  <c r="C146" i="9"/>
  <c r="K146" i="9" s="1"/>
  <c r="C96" i="9"/>
  <c r="M96" i="9" s="1"/>
  <c r="C182" i="9"/>
  <c r="V182" i="9" s="1"/>
  <c r="P182" i="9" s="1"/>
  <c r="AD78" i="9"/>
  <c r="W138" i="9"/>
  <c r="C108" i="9"/>
  <c r="W108" i="9"/>
  <c r="W97" i="9"/>
  <c r="C97" i="9"/>
  <c r="W210" i="9"/>
  <c r="C210" i="9"/>
  <c r="W89" i="9"/>
  <c r="C89" i="9"/>
  <c r="W145" i="9"/>
  <c r="C145" i="9"/>
  <c r="W72" i="9"/>
  <c r="C72" i="9"/>
  <c r="S75" i="9"/>
  <c r="S135" i="9"/>
  <c r="B109" i="9"/>
  <c r="S81" i="9"/>
  <c r="W77" i="9"/>
  <c r="C77" i="9"/>
  <c r="W65" i="9"/>
  <c r="C65" i="9"/>
  <c r="N296" i="9"/>
  <c r="K287" i="9"/>
  <c r="M277" i="9"/>
  <c r="N277" i="9"/>
  <c r="V154" i="9"/>
  <c r="P154" i="9" s="1"/>
  <c r="S100" i="9"/>
  <c r="R100" i="9" s="1"/>
  <c r="S146" i="9"/>
  <c r="B146" i="9" s="1"/>
  <c r="S181" i="9"/>
  <c r="S138" i="9"/>
  <c r="J78" i="9"/>
  <c r="S50" i="9"/>
  <c r="S74" i="9"/>
  <c r="W141" i="9"/>
  <c r="C141" i="9"/>
  <c r="S89" i="9"/>
  <c r="W88" i="9"/>
  <c r="C88" i="9"/>
  <c r="S56" i="9"/>
  <c r="S145" i="9"/>
  <c r="S72" i="9"/>
  <c r="C63" i="9"/>
  <c r="W63" i="9"/>
  <c r="C62" i="9"/>
  <c r="W62" i="9"/>
  <c r="C94" i="9"/>
  <c r="W94" i="9"/>
  <c r="C122" i="9"/>
  <c r="W122" i="9"/>
  <c r="S126" i="9"/>
  <c r="W126" i="9"/>
  <c r="W99" i="9"/>
  <c r="C99" i="9"/>
  <c r="W80" i="9"/>
  <c r="C80" i="9"/>
  <c r="S77" i="9"/>
  <c r="W118" i="9"/>
  <c r="C118" i="9"/>
  <c r="S117" i="9"/>
  <c r="AD79" i="9"/>
  <c r="M79" i="9"/>
  <c r="J226" i="9"/>
  <c r="W57" i="9"/>
  <c r="C57" i="9"/>
  <c r="N271" i="9"/>
  <c r="L226" i="9"/>
  <c r="L190" i="9"/>
  <c r="J190" i="9"/>
  <c r="O138" i="9"/>
  <c r="AD320" i="9"/>
  <c r="K320" i="9"/>
  <c r="J303" i="9"/>
  <c r="N306" i="9"/>
  <c r="AD306" i="9"/>
  <c r="J284" i="9"/>
  <c r="M248" i="9"/>
  <c r="O271" i="9"/>
  <c r="M226" i="9"/>
  <c r="AD138" i="9"/>
  <c r="W43" i="9"/>
  <c r="C43" i="9"/>
  <c r="W51" i="9"/>
  <c r="C51" i="9"/>
  <c r="R57" i="9"/>
  <c r="V320" i="9"/>
  <c r="P320" i="9" s="1"/>
  <c r="V271" i="9"/>
  <c r="P271" i="9" s="1"/>
  <c r="M320" i="9"/>
  <c r="O306" i="9"/>
  <c r="J320" i="9"/>
  <c r="AD271" i="9"/>
  <c r="L213" i="9"/>
  <c r="V226" i="9"/>
  <c r="P226" i="9" s="1"/>
  <c r="K205" i="9"/>
  <c r="J151" i="9"/>
  <c r="J138" i="9"/>
  <c r="S47" i="9"/>
  <c r="R47" i="9" s="1"/>
  <c r="W47" i="9"/>
  <c r="W52" i="9"/>
  <c r="C52" i="9"/>
  <c r="W42" i="9"/>
  <c r="C42" i="9"/>
  <c r="M213" i="9"/>
  <c r="K138" i="9"/>
  <c r="W49" i="9"/>
  <c r="C49" i="9"/>
  <c r="N226" i="9"/>
  <c r="L320" i="9"/>
  <c r="J271" i="9"/>
  <c r="AD226" i="9"/>
  <c r="V238" i="9"/>
  <c r="P238" i="9" s="1"/>
  <c r="V213" i="9"/>
  <c r="P213" i="9" s="1"/>
  <c r="L151" i="9"/>
  <c r="N205" i="9"/>
  <c r="L205" i="9"/>
  <c r="J192" i="9"/>
  <c r="O216" i="9"/>
  <c r="AD205" i="9"/>
  <c r="K126" i="9"/>
  <c r="J115" i="9"/>
  <c r="V205" i="9"/>
  <c r="P205" i="9" s="1"/>
  <c r="V314" i="9"/>
  <c r="P314" i="9" s="1"/>
  <c r="J334" i="9"/>
  <c r="L272" i="9"/>
  <c r="J205" i="9"/>
  <c r="K213" i="9"/>
  <c r="AD216" i="9"/>
  <c r="M205" i="9"/>
  <c r="L192" i="9"/>
  <c r="O178" i="9"/>
  <c r="L126" i="9"/>
  <c r="L115" i="9"/>
  <c r="J216" i="9"/>
  <c r="O192" i="9"/>
  <c r="V126" i="9"/>
  <c r="P126" i="9" s="1"/>
  <c r="M115" i="9"/>
  <c r="N297" i="9"/>
  <c r="M272" i="9"/>
  <c r="J238" i="9"/>
  <c r="K216" i="9"/>
  <c r="M126" i="9"/>
  <c r="V115" i="9"/>
  <c r="P115" i="9" s="1"/>
  <c r="V272" i="9"/>
  <c r="P272" i="9" s="1"/>
  <c r="V192" i="9"/>
  <c r="P192" i="9" s="1"/>
  <c r="K192" i="9"/>
  <c r="J178" i="9"/>
  <c r="N192" i="9"/>
  <c r="V338" i="9"/>
  <c r="P338" i="9" s="1"/>
  <c r="K288" i="9"/>
  <c r="O343" i="9"/>
  <c r="N272" i="9"/>
  <c r="M192" i="9"/>
  <c r="N178" i="9"/>
  <c r="AD126" i="9"/>
  <c r="J195" i="9"/>
  <c r="B105" i="9"/>
  <c r="R105" i="9"/>
  <c r="A105" i="9"/>
  <c r="K70" i="9"/>
  <c r="J70" i="9"/>
  <c r="AD70" i="9"/>
  <c r="O70" i="9"/>
  <c r="V70" i="9"/>
  <c r="P70" i="9" s="1"/>
  <c r="M70" i="9"/>
  <c r="N70" i="9"/>
  <c r="L70" i="9"/>
  <c r="O334" i="9"/>
  <c r="R259" i="9"/>
  <c r="M244" i="9"/>
  <c r="M217" i="9"/>
  <c r="L217" i="9"/>
  <c r="O248" i="9"/>
  <c r="J217" i="9"/>
  <c r="A131" i="9"/>
  <c r="B173" i="9"/>
  <c r="B65" i="9"/>
  <c r="A65" i="9"/>
  <c r="R65" i="9"/>
  <c r="N126" i="9"/>
  <c r="J126" i="9"/>
  <c r="K47" i="9"/>
  <c r="J47" i="9"/>
  <c r="O47" i="9"/>
  <c r="M47" i="9"/>
  <c r="V47" i="9"/>
  <c r="P47" i="9" s="1"/>
  <c r="N47" i="9"/>
  <c r="AD47" i="9"/>
  <c r="L47" i="9"/>
  <c r="K105" i="9"/>
  <c r="V105" i="9"/>
  <c r="P105" i="9" s="1"/>
  <c r="N295" i="9"/>
  <c r="A164" i="9"/>
  <c r="N217" i="9"/>
  <c r="R173" i="9"/>
  <c r="AD82" i="9"/>
  <c r="O82" i="9"/>
  <c r="N82" i="9"/>
  <c r="V82" i="9"/>
  <c r="P82" i="9" s="1"/>
  <c r="M82" i="9"/>
  <c r="L82" i="9"/>
  <c r="K82" i="9"/>
  <c r="J82" i="9"/>
  <c r="AD115" i="9"/>
  <c r="K115" i="9"/>
  <c r="AD244" i="9"/>
  <c r="M295" i="9"/>
  <c r="N244" i="9"/>
  <c r="A228" i="9"/>
  <c r="O177" i="9"/>
  <c r="AD134" i="9"/>
  <c r="V134" i="9"/>
  <c r="P134" i="9" s="1"/>
  <c r="J53" i="9"/>
  <c r="N53" i="9"/>
  <c r="L53" i="9"/>
  <c r="K53" i="9"/>
  <c r="AD53" i="9"/>
  <c r="V53" i="9"/>
  <c r="P53" i="9" s="1"/>
  <c r="O53" i="9"/>
  <c r="M53" i="9"/>
  <c r="O244" i="9"/>
  <c r="A225" i="9"/>
  <c r="B228" i="9"/>
  <c r="O134" i="9"/>
  <c r="M134" i="9"/>
  <c r="L134" i="9"/>
  <c r="K134" i="9"/>
  <c r="B76" i="9"/>
  <c r="M138" i="9"/>
  <c r="N138" i="9"/>
  <c r="V244" i="9"/>
  <c r="P244" i="9" s="1"/>
  <c r="B265" i="9"/>
  <c r="J244" i="9"/>
  <c r="R225" i="9"/>
  <c r="A186" i="9"/>
  <c r="B147" i="9"/>
  <c r="A130" i="9"/>
  <c r="AD74" i="9"/>
  <c r="O74" i="9"/>
  <c r="N74" i="9"/>
  <c r="V74" i="9"/>
  <c r="P74" i="9" s="1"/>
  <c r="M74" i="9"/>
  <c r="L74" i="9"/>
  <c r="K74" i="9"/>
  <c r="J74" i="9"/>
  <c r="M114" i="9"/>
  <c r="J114" i="9"/>
  <c r="AD114" i="9"/>
  <c r="V114" i="9"/>
  <c r="P114" i="9" s="1"/>
  <c r="O114" i="9"/>
  <c r="L244" i="9"/>
  <c r="L331" i="9"/>
  <c r="AD331" i="9"/>
  <c r="A279" i="9"/>
  <c r="R186" i="9"/>
  <c r="N134" i="9"/>
  <c r="A302" i="9"/>
  <c r="L195" i="9"/>
  <c r="V116" i="9"/>
  <c r="P116" i="9" s="1"/>
  <c r="M116" i="9"/>
  <c r="J116" i="9"/>
  <c r="AD116" i="9"/>
  <c r="O116" i="9"/>
  <c r="L116" i="9"/>
  <c r="L297" i="9"/>
  <c r="N343" i="9"/>
  <c r="V277" i="9"/>
  <c r="P277" i="9" s="1"/>
  <c r="A248" i="9"/>
  <c r="AD248" i="9"/>
  <c r="K195" i="9"/>
  <c r="B279" i="9"/>
  <c r="N161" i="9"/>
  <c r="N151" i="9"/>
  <c r="N109" i="9"/>
  <c r="L109" i="9"/>
  <c r="K109" i="9"/>
  <c r="O109" i="9"/>
  <c r="M109" i="9"/>
  <c r="AD109" i="9"/>
  <c r="J109" i="9"/>
  <c r="V109" i="9"/>
  <c r="P109" i="9" s="1"/>
  <c r="B108" i="9"/>
  <c r="R108" i="9"/>
  <c r="A108" i="9"/>
  <c r="J112" i="9"/>
  <c r="AD112" i="9"/>
  <c r="O112" i="9"/>
  <c r="N112" i="9"/>
  <c r="V112" i="9"/>
  <c r="P112" i="9" s="1"/>
  <c r="M112" i="9"/>
  <c r="L112" i="9"/>
  <c r="K112" i="9"/>
  <c r="M177" i="9"/>
  <c r="J177" i="9"/>
  <c r="J297" i="9"/>
  <c r="AD117" i="9"/>
  <c r="O117" i="9"/>
  <c r="N117" i="9"/>
  <c r="L117" i="9"/>
  <c r="K117" i="9"/>
  <c r="J117" i="9"/>
  <c r="M117" i="9"/>
  <c r="V117" i="9"/>
  <c r="P117" i="9" s="1"/>
  <c r="B121" i="9"/>
  <c r="R121" i="9"/>
  <c r="A121" i="9"/>
  <c r="A129" i="9"/>
  <c r="L343" i="9"/>
  <c r="O331" i="9"/>
  <c r="M303" i="9"/>
  <c r="A276" i="9"/>
  <c r="AD277" i="9"/>
  <c r="K161" i="9"/>
  <c r="O151" i="9"/>
  <c r="B137" i="9"/>
  <c r="R137" i="9"/>
  <c r="A137" i="9"/>
  <c r="K92" i="9"/>
  <c r="J92" i="9"/>
  <c r="AD92" i="9"/>
  <c r="O92" i="9"/>
  <c r="N92" i="9"/>
  <c r="V92" i="9"/>
  <c r="P92" i="9" s="1"/>
  <c r="M92" i="9"/>
  <c r="L92" i="9"/>
  <c r="A295" i="9"/>
  <c r="R253" i="9"/>
  <c r="L238" i="9"/>
  <c r="P151" i="9"/>
  <c r="B136" i="9"/>
  <c r="R136" i="9"/>
  <c r="A136" i="9"/>
  <c r="B169" i="9"/>
  <c r="B128" i="9"/>
  <c r="R128" i="9"/>
  <c r="A128" i="9"/>
  <c r="R276" i="9"/>
  <c r="L248" i="9"/>
  <c r="A250" i="9"/>
  <c r="B250" i="9"/>
  <c r="B302" i="9"/>
  <c r="A253" i="9"/>
  <c r="A205" i="9"/>
  <c r="M238" i="9"/>
  <c r="K177" i="9"/>
  <c r="M151" i="9"/>
  <c r="K121" i="9"/>
  <c r="J121" i="9"/>
  <c r="AD121" i="9"/>
  <c r="O121" i="9"/>
  <c r="N121" i="9"/>
  <c r="M121" i="9"/>
  <c r="L121" i="9"/>
  <c r="V121" i="9"/>
  <c r="P121" i="9" s="1"/>
  <c r="O190" i="9"/>
  <c r="AD190" i="9"/>
  <c r="L177" i="9"/>
  <c r="R104" i="9"/>
  <c r="A104" i="9"/>
  <c r="B104" i="9"/>
  <c r="K129" i="9"/>
  <c r="J129" i="9"/>
  <c r="AD129" i="9"/>
  <c r="O129" i="9"/>
  <c r="N129" i="9"/>
  <c r="V129" i="9"/>
  <c r="P129" i="9" s="1"/>
  <c r="M129" i="9"/>
  <c r="L129" i="9"/>
  <c r="K113" i="9"/>
  <c r="J113" i="9"/>
  <c r="AD113" i="9"/>
  <c r="O113" i="9"/>
  <c r="M113" i="9"/>
  <c r="L113" i="9"/>
  <c r="V113" i="9"/>
  <c r="P113" i="9" s="1"/>
  <c r="N113" i="9"/>
  <c r="A267" i="9"/>
  <c r="R205" i="9"/>
  <c r="V248" i="9"/>
  <c r="P248" i="9" s="1"/>
  <c r="K277" i="9"/>
  <c r="B267" i="9"/>
  <c r="A251" i="9"/>
  <c r="O238" i="9"/>
  <c r="N177" i="9"/>
  <c r="AD217" i="9"/>
  <c r="O217" i="9"/>
  <c r="B190" i="9"/>
  <c r="A190" i="9"/>
  <c r="R190" i="9"/>
  <c r="L160" i="9"/>
  <c r="K221" i="9"/>
  <c r="B168" i="9"/>
  <c r="R168" i="9"/>
  <c r="A168" i="9"/>
  <c r="J155" i="9"/>
  <c r="N155" i="9"/>
  <c r="V155" i="9"/>
  <c r="P155" i="9" s="1"/>
  <c r="M155" i="9"/>
  <c r="L155" i="9"/>
  <c r="K155" i="9"/>
  <c r="AD155" i="9"/>
  <c r="O155" i="9"/>
  <c r="R234" i="9"/>
  <c r="B234" i="9"/>
  <c r="K156" i="9"/>
  <c r="J156" i="9"/>
  <c r="M156" i="9"/>
  <c r="L156" i="9"/>
  <c r="K334" i="9"/>
  <c r="AD295" i="9"/>
  <c r="N303" i="9"/>
  <c r="K303" i="9"/>
  <c r="AD258" i="9"/>
  <c r="AD312" i="9"/>
  <c r="M221" i="9"/>
  <c r="N276" i="9"/>
  <c r="B171" i="9"/>
  <c r="R171" i="9"/>
  <c r="A171" i="9"/>
  <c r="V216" i="9"/>
  <c r="P216" i="9" s="1"/>
  <c r="N216" i="9"/>
  <c r="M216" i="9"/>
  <c r="B155" i="9"/>
  <c r="R155" i="9"/>
  <c r="A155" i="9"/>
  <c r="N242" i="9"/>
  <c r="K188" i="9"/>
  <c r="J188" i="9"/>
  <c r="AD188" i="9"/>
  <c r="O188" i="9"/>
  <c r="N188" i="9"/>
  <c r="L188" i="9"/>
  <c r="V188" i="9"/>
  <c r="P188" i="9" s="1"/>
  <c r="M188" i="9"/>
  <c r="V312" i="9"/>
  <c r="P312" i="9" s="1"/>
  <c r="R334" i="9"/>
  <c r="O295" i="9"/>
  <c r="L303" i="9"/>
  <c r="M265" i="9"/>
  <c r="N265" i="9"/>
  <c r="N312" i="9"/>
  <c r="B314" i="9"/>
  <c r="V221" i="9"/>
  <c r="P221" i="9" s="1"/>
  <c r="K172" i="9"/>
  <c r="J172" i="9"/>
  <c r="AD172" i="9"/>
  <c r="O172" i="9"/>
  <c r="N172" i="9"/>
  <c r="M172" i="9"/>
  <c r="L172" i="9"/>
  <c r="V172" i="9"/>
  <c r="P172" i="9" s="1"/>
  <c r="AD152" i="9"/>
  <c r="O152" i="9"/>
  <c r="N152" i="9"/>
  <c r="J152" i="9"/>
  <c r="M152" i="9"/>
  <c r="L152" i="9"/>
  <c r="K152" i="9"/>
  <c r="V152" i="9"/>
  <c r="P152" i="9" s="1"/>
  <c r="K180" i="9"/>
  <c r="J180" i="9"/>
  <c r="AD180" i="9"/>
  <c r="O180" i="9"/>
  <c r="N180" i="9"/>
  <c r="V180" i="9"/>
  <c r="P180" i="9" s="1"/>
  <c r="M180" i="9"/>
  <c r="L180" i="9"/>
  <c r="J163" i="9"/>
  <c r="N163" i="9"/>
  <c r="V163" i="9"/>
  <c r="P163" i="9" s="1"/>
  <c r="M163" i="9"/>
  <c r="L163" i="9"/>
  <c r="K163" i="9"/>
  <c r="AD163" i="9"/>
  <c r="O163" i="9"/>
  <c r="J171" i="9"/>
  <c r="N171" i="9"/>
  <c r="V171" i="9"/>
  <c r="P171" i="9" s="1"/>
  <c r="M171" i="9"/>
  <c r="L171" i="9"/>
  <c r="K171" i="9"/>
  <c r="AD171" i="9"/>
  <c r="O171" i="9"/>
  <c r="J312" i="9"/>
  <c r="O265" i="9"/>
  <c r="AD280" i="9"/>
  <c r="R314" i="9"/>
  <c r="AD147" i="9"/>
  <c r="O147" i="9"/>
  <c r="N147" i="9"/>
  <c r="K147" i="9"/>
  <c r="M147" i="9"/>
  <c r="L147" i="9"/>
  <c r="J147" i="9"/>
  <c r="V147" i="9"/>
  <c r="P147" i="9" s="1"/>
  <c r="N221" i="9"/>
  <c r="J221" i="9"/>
  <c r="L221" i="9"/>
  <c r="AD176" i="9"/>
  <c r="O176" i="9"/>
  <c r="N176" i="9"/>
  <c r="V176" i="9"/>
  <c r="P176" i="9" s="1"/>
  <c r="M176" i="9"/>
  <c r="K176" i="9"/>
  <c r="J176" i="9"/>
  <c r="L176" i="9"/>
  <c r="M312" i="9"/>
  <c r="K312" i="9"/>
  <c r="A338" i="9"/>
  <c r="V303" i="9"/>
  <c r="P303" i="9" s="1"/>
  <c r="A341" i="9"/>
  <c r="O303" i="9"/>
  <c r="K295" i="9"/>
  <c r="AD221" i="9"/>
  <c r="B236" i="9"/>
  <c r="V195" i="9"/>
  <c r="P195" i="9" s="1"/>
  <c r="O195" i="9"/>
  <c r="N195" i="9"/>
  <c r="AD195" i="9"/>
  <c r="J179" i="9"/>
  <c r="N179" i="9"/>
  <c r="V179" i="9"/>
  <c r="P179" i="9" s="1"/>
  <c r="M179" i="9"/>
  <c r="L179" i="9"/>
  <c r="K179" i="9"/>
  <c r="AD179" i="9"/>
  <c r="O179" i="9"/>
  <c r="B180" i="9"/>
  <c r="R180" i="9"/>
  <c r="A180" i="9"/>
  <c r="L312" i="9"/>
  <c r="V295" i="9"/>
  <c r="P295" i="9" s="1"/>
  <c r="AD315" i="9"/>
  <c r="L295" i="9"/>
  <c r="B248" i="9"/>
  <c r="R183" i="9"/>
  <c r="K238" i="9"/>
  <c r="AD238" i="9"/>
  <c r="N213" i="9"/>
  <c r="J213" i="9"/>
  <c r="B286" i="9"/>
  <c r="R286" i="9"/>
  <c r="A286" i="9"/>
  <c r="B211" i="9"/>
  <c r="R211" i="9"/>
  <c r="A211" i="9"/>
  <c r="B244" i="9"/>
  <c r="AD243" i="9"/>
  <c r="O243" i="9"/>
  <c r="N243" i="9"/>
  <c r="V243" i="9"/>
  <c r="P243" i="9" s="1"/>
  <c r="M243" i="9"/>
  <c r="L243" i="9"/>
  <c r="K243" i="9"/>
  <c r="J243" i="9"/>
  <c r="V284" i="9"/>
  <c r="P284" i="9" s="1"/>
  <c r="O284" i="9"/>
  <c r="N284" i="9"/>
  <c r="M284" i="9"/>
  <c r="AD284" i="9"/>
  <c r="K239" i="9"/>
  <c r="J239" i="9"/>
  <c r="AD239" i="9"/>
  <c r="O239" i="9"/>
  <c r="N239" i="9"/>
  <c r="M239" i="9"/>
  <c r="L239" i="9"/>
  <c r="V239" i="9"/>
  <c r="P239" i="9" s="1"/>
  <c r="K223" i="9"/>
  <c r="J223" i="9"/>
  <c r="AD223" i="9"/>
  <c r="O223" i="9"/>
  <c r="N223" i="9"/>
  <c r="M223" i="9"/>
  <c r="L223" i="9"/>
  <c r="V223" i="9"/>
  <c r="P223" i="9" s="1"/>
  <c r="B219" i="9"/>
  <c r="R219" i="9"/>
  <c r="A219" i="9"/>
  <c r="K215" i="9"/>
  <c r="J215" i="9"/>
  <c r="AD215" i="9"/>
  <c r="O215" i="9"/>
  <c r="N215" i="9"/>
  <c r="M215" i="9"/>
  <c r="L215" i="9"/>
  <c r="V215" i="9"/>
  <c r="P215" i="9" s="1"/>
  <c r="B196" i="9"/>
  <c r="R196" i="9"/>
  <c r="A196" i="9"/>
  <c r="B249" i="9"/>
  <c r="A249" i="9"/>
  <c r="R249" i="9"/>
  <c r="K231" i="9"/>
  <c r="J231" i="9"/>
  <c r="AD231" i="9"/>
  <c r="O231" i="9"/>
  <c r="N231" i="9"/>
  <c r="V231" i="9"/>
  <c r="P231" i="9" s="1"/>
  <c r="M231" i="9"/>
  <c r="L231" i="9"/>
  <c r="R294" i="9"/>
  <c r="B294" i="9"/>
  <c r="AD228" i="9"/>
  <c r="O228" i="9"/>
  <c r="N228" i="9"/>
  <c r="L228" i="9"/>
  <c r="K228" i="9"/>
  <c r="V228" i="9"/>
  <c r="P228" i="9" s="1"/>
  <c r="M228" i="9"/>
  <c r="J228" i="9"/>
  <c r="L201" i="9"/>
  <c r="M201" i="9"/>
  <c r="V201" i="9"/>
  <c r="P201" i="9" s="1"/>
  <c r="K201" i="9"/>
  <c r="J201" i="9"/>
  <c r="O201" i="9"/>
  <c r="AD201" i="9"/>
  <c r="N201" i="9"/>
  <c r="V343" i="9"/>
  <c r="P343" i="9" s="1"/>
  <c r="AD343" i="9"/>
  <c r="J343" i="9"/>
  <c r="AD196" i="9"/>
  <c r="O196" i="9"/>
  <c r="N196" i="9"/>
  <c r="V196" i="9"/>
  <c r="P196" i="9" s="1"/>
  <c r="M196" i="9"/>
  <c r="L196" i="9"/>
  <c r="K196" i="9"/>
  <c r="J196" i="9"/>
  <c r="R287" i="9"/>
  <c r="B287" i="9"/>
  <c r="A287" i="9"/>
  <c r="AD219" i="9"/>
  <c r="O219" i="9"/>
  <c r="N219" i="9"/>
  <c r="V219" i="9"/>
  <c r="P219" i="9" s="1"/>
  <c r="M219" i="9"/>
  <c r="K219" i="9"/>
  <c r="J219" i="9"/>
  <c r="L219" i="9"/>
  <c r="N315" i="9"/>
  <c r="AD227" i="9"/>
  <c r="O227" i="9"/>
  <c r="N227" i="9"/>
  <c r="V227" i="9"/>
  <c r="P227" i="9" s="1"/>
  <c r="M227" i="9"/>
  <c r="K227" i="9"/>
  <c r="J227" i="9"/>
  <c r="L227" i="9"/>
  <c r="B215" i="9"/>
  <c r="R215" i="9"/>
  <c r="A215" i="9"/>
  <c r="B214" i="9"/>
  <c r="R214" i="9"/>
  <c r="A214" i="9"/>
  <c r="AD236" i="9"/>
  <c r="O236" i="9"/>
  <c r="N236" i="9"/>
  <c r="L236" i="9"/>
  <c r="K236" i="9"/>
  <c r="J236" i="9"/>
  <c r="V236" i="9"/>
  <c r="P236" i="9" s="1"/>
  <c r="M236" i="9"/>
  <c r="AD220" i="9"/>
  <c r="O220" i="9"/>
  <c r="N220" i="9"/>
  <c r="L220" i="9"/>
  <c r="K220" i="9"/>
  <c r="J220" i="9"/>
  <c r="V220" i="9"/>
  <c r="P220" i="9" s="1"/>
  <c r="M220" i="9"/>
  <c r="B239" i="9"/>
  <c r="R239" i="9"/>
  <c r="A239" i="9"/>
  <c r="AD211" i="9"/>
  <c r="O211" i="9"/>
  <c r="N211" i="9"/>
  <c r="V211" i="9"/>
  <c r="P211" i="9" s="1"/>
  <c r="M211" i="9"/>
  <c r="K211" i="9"/>
  <c r="J211" i="9"/>
  <c r="L211" i="9"/>
  <c r="R257" i="9"/>
  <c r="A257" i="9"/>
  <c r="B257" i="9"/>
  <c r="B334" i="9"/>
  <c r="A254" i="9"/>
  <c r="R254" i="9"/>
  <c r="N338" i="9"/>
  <c r="K331" i="9"/>
  <c r="AD294" i="9"/>
  <c r="O294" i="9"/>
  <c r="N294" i="9"/>
  <c r="V294" i="9"/>
  <c r="P294" i="9" s="1"/>
  <c r="M294" i="9"/>
  <c r="L294" i="9"/>
  <c r="K294" i="9"/>
  <c r="J294" i="9"/>
  <c r="N286" i="9"/>
  <c r="V286" i="9"/>
  <c r="P286" i="9" s="1"/>
  <c r="M286" i="9"/>
  <c r="L286" i="9"/>
  <c r="K286" i="9"/>
  <c r="J286" i="9"/>
  <c r="O286" i="9"/>
  <c r="AD286" i="9"/>
  <c r="K290" i="9"/>
  <c r="J290" i="9"/>
  <c r="AD290" i="9"/>
  <c r="O290" i="9"/>
  <c r="N290" i="9"/>
  <c r="V290" i="9"/>
  <c r="P290" i="9" s="1"/>
  <c r="M290" i="9"/>
  <c r="L290" i="9"/>
  <c r="AD250" i="9"/>
  <c r="O250" i="9"/>
  <c r="J250" i="9"/>
  <c r="O297" i="9"/>
  <c r="M297" i="9"/>
  <c r="AD297" i="9"/>
  <c r="V297" i="9"/>
  <c r="P297" i="9" s="1"/>
  <c r="B313" i="9"/>
  <c r="A313" i="9"/>
  <c r="R313" i="9"/>
  <c r="B283" i="9"/>
  <c r="R283" i="9"/>
  <c r="A283" i="9"/>
  <c r="M331" i="9"/>
  <c r="R261" i="9"/>
  <c r="A261" i="9"/>
  <c r="AD249" i="9"/>
  <c r="O249" i="9"/>
  <c r="N249" i="9"/>
  <c r="V249" i="9"/>
  <c r="P249" i="9" s="1"/>
  <c r="M249" i="9"/>
  <c r="L249" i="9"/>
  <c r="K249" i="9"/>
  <c r="J249" i="9"/>
  <c r="AD338" i="9"/>
  <c r="V331" i="9"/>
  <c r="P331" i="9" s="1"/>
  <c r="A297" i="9"/>
  <c r="AD334" i="9"/>
  <c r="V334" i="9"/>
  <c r="P334" i="9" s="1"/>
  <c r="N334" i="9"/>
  <c r="M334" i="9"/>
  <c r="B252" i="9"/>
  <c r="R252" i="9"/>
  <c r="A252" i="9"/>
  <c r="N331" i="9"/>
  <c r="R297" i="9"/>
  <c r="N278" i="9"/>
  <c r="V278" i="9"/>
  <c r="P278" i="9" s="1"/>
  <c r="M278" i="9"/>
  <c r="L278" i="9"/>
  <c r="K278" i="9"/>
  <c r="AD278" i="9"/>
  <c r="O278" i="9"/>
  <c r="J278" i="9"/>
  <c r="J282" i="9"/>
  <c r="AD282" i="9"/>
  <c r="O282" i="9"/>
  <c r="N282" i="9"/>
  <c r="V282" i="9"/>
  <c r="P282" i="9" s="1"/>
  <c r="M282" i="9"/>
  <c r="L282" i="9"/>
  <c r="K282" i="9"/>
  <c r="AD273" i="9"/>
  <c r="O273" i="9"/>
  <c r="N273" i="9"/>
  <c r="K273" i="9"/>
  <c r="J273" i="9"/>
  <c r="V273" i="9"/>
  <c r="P273" i="9" s="1"/>
  <c r="M273" i="9"/>
  <c r="L273" i="9"/>
  <c r="V300" i="9"/>
  <c r="P300" i="9" s="1"/>
  <c r="K300" i="9"/>
  <c r="N270" i="9"/>
  <c r="V270" i="9"/>
  <c r="P270" i="9" s="1"/>
  <c r="M270" i="9"/>
  <c r="L270" i="9"/>
  <c r="K270" i="9"/>
  <c r="J270" i="9"/>
  <c r="AD270" i="9"/>
  <c r="O270" i="9"/>
  <c r="B266" i="9"/>
  <c r="R266" i="9"/>
  <c r="A266" i="9"/>
  <c r="B282" i="9"/>
  <c r="R282" i="9"/>
  <c r="A282" i="9"/>
  <c r="K283" i="9"/>
  <c r="J283" i="9"/>
  <c r="AD283" i="9"/>
  <c r="O283" i="9"/>
  <c r="M283" i="9"/>
  <c r="L283" i="9"/>
  <c r="V283" i="9"/>
  <c r="P283" i="9" s="1"/>
  <c r="N283" i="9"/>
  <c r="B316" i="9"/>
  <c r="R316" i="9"/>
  <c r="A316" i="9"/>
  <c r="R323" i="9"/>
  <c r="A323" i="9"/>
  <c r="B323" i="9"/>
  <c r="M302" i="9"/>
  <c r="L302" i="9"/>
  <c r="K302" i="9"/>
  <c r="J302" i="9"/>
  <c r="B305" i="9"/>
  <c r="A305" i="9"/>
  <c r="R305" i="9"/>
  <c r="B301" i="9"/>
  <c r="R301" i="9"/>
  <c r="A301" i="9"/>
  <c r="V307" i="9"/>
  <c r="P307" i="9" s="1"/>
  <c r="M307" i="9"/>
  <c r="AD307" i="9"/>
  <c r="L307" i="9"/>
  <c r="K307" i="9"/>
  <c r="J307" i="9"/>
  <c r="O307" i="9"/>
  <c r="N307" i="9"/>
  <c r="V308" i="9"/>
  <c r="P308" i="9" s="1"/>
  <c r="B333" i="9"/>
  <c r="R333" i="9"/>
  <c r="A333" i="9"/>
  <c r="N316" i="9"/>
  <c r="V316" i="9"/>
  <c r="P316" i="9" s="1"/>
  <c r="AD305" i="9"/>
  <c r="O305" i="9"/>
  <c r="N305" i="9"/>
  <c r="V305" i="9"/>
  <c r="P305" i="9" s="1"/>
  <c r="K305" i="9"/>
  <c r="J305" i="9"/>
  <c r="M305" i="9"/>
  <c r="L305" i="9"/>
  <c r="AD329" i="9"/>
  <c r="O329" i="9"/>
  <c r="N329" i="9"/>
  <c r="V329" i="9"/>
  <c r="P329" i="9" s="1"/>
  <c r="M329" i="9"/>
  <c r="L329" i="9"/>
  <c r="K329" i="9"/>
  <c r="J329" i="9"/>
  <c r="B325" i="9"/>
  <c r="R325" i="9"/>
  <c r="A325" i="9"/>
  <c r="AD337" i="9"/>
  <c r="O337" i="9"/>
  <c r="N337" i="9"/>
  <c r="V337" i="9"/>
  <c r="P337" i="9" s="1"/>
  <c r="M337" i="9"/>
  <c r="L337" i="9"/>
  <c r="K337" i="9"/>
  <c r="J337" i="9"/>
  <c r="B296" i="9"/>
  <c r="B308" i="9"/>
  <c r="R308" i="9"/>
  <c r="A308" i="9"/>
  <c r="B336" i="9"/>
  <c r="R336" i="9"/>
  <c r="A336" i="9"/>
  <c r="B320" i="9"/>
  <c r="R320" i="9"/>
  <c r="A320" i="9"/>
  <c r="K34" i="23"/>
  <c r="K29" i="23"/>
  <c r="R27" i="23"/>
  <c r="R26" i="23"/>
  <c r="Q26" i="23" s="1"/>
  <c r="P26" i="23"/>
  <c r="O26" i="23"/>
  <c r="N26" i="23"/>
  <c r="M26" i="23"/>
  <c r="A26" i="23"/>
  <c r="R25" i="23"/>
  <c r="Q25" i="23" s="1"/>
  <c r="P25" i="23"/>
  <c r="O25" i="23"/>
  <c r="N25" i="23"/>
  <c r="M25" i="23"/>
  <c r="R24" i="23"/>
  <c r="Q24" i="23" s="1"/>
  <c r="P24" i="23"/>
  <c r="O24" i="23"/>
  <c r="N24" i="23"/>
  <c r="M24" i="23"/>
  <c r="R23" i="23"/>
  <c r="Q23" i="23" s="1"/>
  <c r="P23" i="23"/>
  <c r="O23" i="23"/>
  <c r="N23" i="23"/>
  <c r="M23" i="23"/>
  <c r="B23" i="23"/>
  <c r="R22" i="23"/>
  <c r="Q22" i="23" s="1"/>
  <c r="P22" i="23"/>
  <c r="O22" i="23"/>
  <c r="N22" i="23"/>
  <c r="M22" i="23"/>
  <c r="B22" i="23"/>
  <c r="R21" i="23"/>
  <c r="Q21" i="23" s="1"/>
  <c r="P21" i="23"/>
  <c r="O21" i="23"/>
  <c r="N21" i="23"/>
  <c r="M21" i="23"/>
  <c r="A21" i="23"/>
  <c r="R20" i="23"/>
  <c r="Q20" i="23" s="1"/>
  <c r="P20" i="23"/>
  <c r="O20" i="23"/>
  <c r="N20" i="23"/>
  <c r="M20" i="23"/>
  <c r="R19" i="23"/>
  <c r="Q19" i="23" s="1"/>
  <c r="P19" i="23"/>
  <c r="O19" i="23"/>
  <c r="N19" i="23"/>
  <c r="M19" i="23"/>
  <c r="R18" i="23"/>
  <c r="P18" i="23"/>
  <c r="O18" i="23"/>
  <c r="N18" i="23"/>
  <c r="R17" i="23"/>
  <c r="P17" i="23"/>
  <c r="O17" i="23"/>
  <c r="N17" i="23"/>
  <c r="R16" i="23"/>
  <c r="P16" i="23"/>
  <c r="O16" i="23"/>
  <c r="N16" i="23"/>
  <c r="R15" i="23"/>
  <c r="R14" i="23"/>
  <c r="R13" i="23"/>
  <c r="E9" i="23"/>
  <c r="K8" i="23"/>
  <c r="E8" i="23"/>
  <c r="E7" i="23"/>
  <c r="A27" i="23" s="1"/>
  <c r="E5" i="23"/>
  <c r="K4" i="23"/>
  <c r="E4" i="23"/>
  <c r="T3" i="23"/>
  <c r="K41" i="22"/>
  <c r="K36" i="22"/>
  <c r="R34" i="22"/>
  <c r="R33" i="22"/>
  <c r="B33" i="22" s="1"/>
  <c r="P33" i="22"/>
  <c r="O33" i="22"/>
  <c r="N33" i="22"/>
  <c r="M33" i="22"/>
  <c r="R32" i="22"/>
  <c r="B32" i="22" s="1"/>
  <c r="P32" i="22"/>
  <c r="O32" i="22"/>
  <c r="N32" i="22"/>
  <c r="M32" i="22"/>
  <c r="R31" i="22"/>
  <c r="P31" i="22"/>
  <c r="O31" i="22"/>
  <c r="N31" i="22"/>
  <c r="M31" i="22"/>
  <c r="R30" i="22"/>
  <c r="B30" i="22" s="1"/>
  <c r="P30" i="22"/>
  <c r="O30" i="22"/>
  <c r="N30" i="22"/>
  <c r="M30" i="22"/>
  <c r="R29" i="22"/>
  <c r="B29" i="22" s="1"/>
  <c r="P29" i="22"/>
  <c r="O29" i="22"/>
  <c r="N29" i="22"/>
  <c r="M29" i="22"/>
  <c r="R28" i="22"/>
  <c r="B28" i="22" s="1"/>
  <c r="P28" i="22"/>
  <c r="O28" i="22"/>
  <c r="N28" i="22"/>
  <c r="M28" i="22"/>
  <c r="R27" i="22"/>
  <c r="P27" i="22"/>
  <c r="O27" i="22"/>
  <c r="N27" i="22"/>
  <c r="M27" i="22"/>
  <c r="R26" i="22"/>
  <c r="B26" i="22" s="1"/>
  <c r="P26" i="22"/>
  <c r="O26" i="22"/>
  <c r="N26" i="22"/>
  <c r="M26" i="22"/>
  <c r="R25" i="22"/>
  <c r="P25" i="22"/>
  <c r="O25" i="22"/>
  <c r="N25" i="22"/>
  <c r="R24" i="22"/>
  <c r="P24" i="22"/>
  <c r="O24" i="22"/>
  <c r="N24" i="22"/>
  <c r="R23" i="22"/>
  <c r="P23" i="22"/>
  <c r="O23" i="22"/>
  <c r="N23" i="22"/>
  <c r="R22" i="22"/>
  <c r="R21" i="22"/>
  <c r="R20" i="22"/>
  <c r="R19" i="22"/>
  <c r="R18" i="22"/>
  <c r="R17" i="22"/>
  <c r="R16" i="22"/>
  <c r="R15" i="22"/>
  <c r="R14" i="22"/>
  <c r="R13" i="22"/>
  <c r="E9" i="22"/>
  <c r="K8" i="22"/>
  <c r="E8" i="22"/>
  <c r="E7" i="22"/>
  <c r="E5" i="22"/>
  <c r="K4" i="22"/>
  <c r="E4" i="22"/>
  <c r="T3" i="22"/>
  <c r="K41" i="21"/>
  <c r="K36" i="21"/>
  <c r="R34" i="21"/>
  <c r="R33" i="21"/>
  <c r="B33" i="21" s="1"/>
  <c r="P33" i="21"/>
  <c r="O33" i="21"/>
  <c r="N33" i="21"/>
  <c r="M33" i="21"/>
  <c r="R32" i="21"/>
  <c r="B32" i="21" s="1"/>
  <c r="Q32" i="21"/>
  <c r="P32" i="21"/>
  <c r="O32" i="21"/>
  <c r="N32" i="21"/>
  <c r="M32" i="21"/>
  <c r="R31" i="21"/>
  <c r="B31" i="21" s="1"/>
  <c r="P31" i="21"/>
  <c r="O31" i="21"/>
  <c r="N31" i="21"/>
  <c r="M31" i="21"/>
  <c r="A31" i="21"/>
  <c r="R30" i="21"/>
  <c r="B30" i="21" s="1"/>
  <c r="P30" i="21"/>
  <c r="O30" i="21"/>
  <c r="N30" i="21"/>
  <c r="M30" i="21"/>
  <c r="R29" i="21"/>
  <c r="B29" i="21" s="1"/>
  <c r="P29" i="21"/>
  <c r="O29" i="21"/>
  <c r="N29" i="21"/>
  <c r="M29" i="21"/>
  <c r="R28" i="21"/>
  <c r="B28" i="21" s="1"/>
  <c r="Q28" i="21"/>
  <c r="P28" i="21"/>
  <c r="O28" i="21"/>
  <c r="N28" i="21"/>
  <c r="M28" i="21"/>
  <c r="R27" i="21"/>
  <c r="B27" i="21" s="1"/>
  <c r="P27" i="21"/>
  <c r="O27" i="21"/>
  <c r="N27" i="21"/>
  <c r="M27" i="21"/>
  <c r="R26" i="21"/>
  <c r="B26" i="21" s="1"/>
  <c r="P26" i="21"/>
  <c r="O26" i="21"/>
  <c r="N26" i="21"/>
  <c r="M26" i="21"/>
  <c r="A26" i="21"/>
  <c r="R25" i="21"/>
  <c r="P25" i="21"/>
  <c r="O25" i="21"/>
  <c r="N25" i="21"/>
  <c r="R24" i="21"/>
  <c r="P24" i="21"/>
  <c r="O24" i="21"/>
  <c r="N24" i="21"/>
  <c r="R23" i="21"/>
  <c r="P23" i="21"/>
  <c r="O23" i="21"/>
  <c r="N23" i="21"/>
  <c r="R22" i="21"/>
  <c r="R21" i="21"/>
  <c r="R20" i="21"/>
  <c r="R19" i="21"/>
  <c r="R18" i="21"/>
  <c r="R17" i="21"/>
  <c r="R16" i="21"/>
  <c r="R15" i="21"/>
  <c r="R14" i="21"/>
  <c r="R13" i="21"/>
  <c r="E9" i="21"/>
  <c r="K8" i="21"/>
  <c r="E8" i="21"/>
  <c r="E7" i="21"/>
  <c r="E5" i="21"/>
  <c r="K4" i="21"/>
  <c r="E4" i="21"/>
  <c r="T3" i="21"/>
  <c r="K39" i="20"/>
  <c r="K34" i="20"/>
  <c r="R32" i="20"/>
  <c r="R31" i="20"/>
  <c r="A31" i="20" s="1"/>
  <c r="P31" i="20"/>
  <c r="O31" i="20"/>
  <c r="N31" i="20"/>
  <c r="M31" i="20"/>
  <c r="R30" i="20"/>
  <c r="P30" i="20"/>
  <c r="O30" i="20"/>
  <c r="N30" i="20"/>
  <c r="M30" i="20"/>
  <c r="R29" i="20"/>
  <c r="P29" i="20"/>
  <c r="O29" i="20"/>
  <c r="N29" i="20"/>
  <c r="M29" i="20"/>
  <c r="R28" i="20"/>
  <c r="A28" i="20" s="1"/>
  <c r="P28" i="20"/>
  <c r="O28" i="20"/>
  <c r="N28" i="20"/>
  <c r="M28" i="20"/>
  <c r="R27" i="20"/>
  <c r="A27" i="20" s="1"/>
  <c r="P27" i="20"/>
  <c r="O27" i="20"/>
  <c r="N27" i="20"/>
  <c r="M27" i="20"/>
  <c r="R26" i="20"/>
  <c r="P26" i="20"/>
  <c r="O26" i="20"/>
  <c r="N26" i="20"/>
  <c r="M26" i="20"/>
  <c r="R25" i="20"/>
  <c r="P25" i="20"/>
  <c r="O25" i="20"/>
  <c r="N25" i="20"/>
  <c r="M25" i="20"/>
  <c r="R24" i="20"/>
  <c r="A24" i="20" s="1"/>
  <c r="P24" i="20"/>
  <c r="O24" i="20"/>
  <c r="N24" i="20"/>
  <c r="M24" i="20"/>
  <c r="R23" i="20"/>
  <c r="P23" i="20"/>
  <c r="O23" i="20"/>
  <c r="N23" i="20"/>
  <c r="R22" i="20"/>
  <c r="P22" i="20"/>
  <c r="O22" i="20"/>
  <c r="N22" i="20"/>
  <c r="R21" i="20"/>
  <c r="P21" i="20"/>
  <c r="O21" i="20"/>
  <c r="N21" i="20"/>
  <c r="R20" i="20"/>
  <c r="R19" i="20"/>
  <c r="R18" i="20"/>
  <c r="R17" i="20"/>
  <c r="R16" i="20"/>
  <c r="R15" i="20"/>
  <c r="R14" i="20"/>
  <c r="R13" i="20"/>
  <c r="E9" i="20"/>
  <c r="K8" i="20"/>
  <c r="E8" i="20"/>
  <c r="E7" i="20"/>
  <c r="A21" i="20" s="1"/>
  <c r="E5" i="20"/>
  <c r="K4" i="20"/>
  <c r="E4" i="20"/>
  <c r="T3" i="20"/>
  <c r="K49" i="19"/>
  <c r="K44" i="19"/>
  <c r="R42" i="19"/>
  <c r="R41" i="19"/>
  <c r="Q41" i="19"/>
  <c r="P41" i="19"/>
  <c r="O41" i="19"/>
  <c r="N41" i="19"/>
  <c r="M41" i="19"/>
  <c r="R40" i="19"/>
  <c r="Q40" i="19" s="1"/>
  <c r="P40" i="19"/>
  <c r="O40" i="19"/>
  <c r="N40" i="19"/>
  <c r="M40" i="19"/>
  <c r="R39" i="19"/>
  <c r="Q39" i="19" s="1"/>
  <c r="P39" i="19"/>
  <c r="O39" i="19"/>
  <c r="N39" i="19"/>
  <c r="M39" i="19"/>
  <c r="R38" i="19"/>
  <c r="Q38" i="19"/>
  <c r="P38" i="19"/>
  <c r="O38" i="19"/>
  <c r="N38" i="19"/>
  <c r="M38" i="19"/>
  <c r="R37" i="19"/>
  <c r="Q37" i="19"/>
  <c r="P37" i="19"/>
  <c r="O37" i="19"/>
  <c r="N37" i="19"/>
  <c r="M37" i="19"/>
  <c r="R36" i="19"/>
  <c r="Q36" i="19"/>
  <c r="P36" i="19"/>
  <c r="O36" i="19"/>
  <c r="N36" i="19"/>
  <c r="M36" i="19"/>
  <c r="R35" i="19"/>
  <c r="Q35" i="19" s="1"/>
  <c r="P35" i="19"/>
  <c r="O35" i="19"/>
  <c r="N35" i="19"/>
  <c r="M35" i="19"/>
  <c r="R34" i="19"/>
  <c r="Q34" i="19" s="1"/>
  <c r="P34" i="19"/>
  <c r="O34" i="19"/>
  <c r="N34" i="19"/>
  <c r="M34" i="19"/>
  <c r="R33" i="19"/>
  <c r="R32" i="19"/>
  <c r="P32" i="19"/>
  <c r="O32" i="19"/>
  <c r="N32" i="19"/>
  <c r="R31" i="19"/>
  <c r="P31" i="19"/>
  <c r="O31" i="19"/>
  <c r="N31" i="19"/>
  <c r="R30" i="19"/>
  <c r="R29" i="19"/>
  <c r="R28" i="19"/>
  <c r="F28" i="19"/>
  <c r="R27" i="19"/>
  <c r="R26" i="19"/>
  <c r="R25" i="19"/>
  <c r="R24" i="19"/>
  <c r="F24" i="19"/>
  <c r="F25" i="19" s="1"/>
  <c r="R23" i="19"/>
  <c r="R22" i="19"/>
  <c r="F22" i="19"/>
  <c r="R21" i="19"/>
  <c r="R20" i="19"/>
  <c r="R19" i="19"/>
  <c r="G19" i="19"/>
  <c r="F19" i="19"/>
  <c r="R18" i="19"/>
  <c r="R17" i="19"/>
  <c r="R16" i="19"/>
  <c r="R15" i="19"/>
  <c r="R14" i="19"/>
  <c r="R13" i="19"/>
  <c r="E9" i="19"/>
  <c r="K8" i="19"/>
  <c r="E8" i="19"/>
  <c r="E7" i="19"/>
  <c r="E5" i="19"/>
  <c r="K4" i="19"/>
  <c r="E4" i="19"/>
  <c r="T3" i="19"/>
  <c r="Q26" i="19" s="1"/>
  <c r="K34" i="18"/>
  <c r="K29" i="18"/>
  <c r="R27" i="18"/>
  <c r="R26" i="18"/>
  <c r="A26" i="18" s="1"/>
  <c r="P26" i="18"/>
  <c r="O26" i="18"/>
  <c r="N26" i="18"/>
  <c r="M26" i="18"/>
  <c r="B26" i="18"/>
  <c r="R25" i="18"/>
  <c r="A25" i="18" s="1"/>
  <c r="P25" i="18"/>
  <c r="O25" i="18"/>
  <c r="N25" i="18"/>
  <c r="M25" i="18"/>
  <c r="R24" i="18"/>
  <c r="Q24" i="18" s="1"/>
  <c r="P24" i="18"/>
  <c r="O24" i="18"/>
  <c r="N24" i="18"/>
  <c r="M24" i="18"/>
  <c r="B24" i="18"/>
  <c r="A24" i="18"/>
  <c r="R23" i="18"/>
  <c r="Q23" i="18" s="1"/>
  <c r="P23" i="18"/>
  <c r="O23" i="18"/>
  <c r="N23" i="18"/>
  <c r="M23" i="18"/>
  <c r="R22" i="18"/>
  <c r="Q22" i="18" s="1"/>
  <c r="P22" i="18"/>
  <c r="O22" i="18"/>
  <c r="N22" i="18"/>
  <c r="M22" i="18"/>
  <c r="B22" i="18"/>
  <c r="A22" i="18"/>
  <c r="R21" i="18"/>
  <c r="Q21" i="18" s="1"/>
  <c r="P21" i="18"/>
  <c r="O21" i="18"/>
  <c r="N21" i="18"/>
  <c r="M21" i="18"/>
  <c r="R20" i="18"/>
  <c r="Q20" i="18" s="1"/>
  <c r="P20" i="18"/>
  <c r="O20" i="18"/>
  <c r="N20" i="18"/>
  <c r="M20" i="18"/>
  <c r="B20" i="18"/>
  <c r="R19" i="18"/>
  <c r="Q19" i="18" s="1"/>
  <c r="P19" i="18"/>
  <c r="O19" i="18"/>
  <c r="N19" i="18"/>
  <c r="M19" i="18"/>
  <c r="B19" i="18"/>
  <c r="A19" i="18"/>
  <c r="R18" i="18"/>
  <c r="P18" i="18"/>
  <c r="O18" i="18"/>
  <c r="N18" i="18"/>
  <c r="R17" i="18"/>
  <c r="P17" i="18"/>
  <c r="O17" i="18"/>
  <c r="N17" i="18"/>
  <c r="R16" i="18"/>
  <c r="P16" i="18"/>
  <c r="O16" i="18"/>
  <c r="N16" i="18"/>
  <c r="R15" i="18"/>
  <c r="R14" i="18"/>
  <c r="R13" i="18"/>
  <c r="E9" i="18"/>
  <c r="K8" i="18"/>
  <c r="E8" i="18"/>
  <c r="E7" i="18"/>
  <c r="E5" i="18"/>
  <c r="K4" i="18"/>
  <c r="E4" i="18"/>
  <c r="T3" i="18"/>
  <c r="K34" i="17"/>
  <c r="K29" i="17"/>
  <c r="R27" i="17"/>
  <c r="R26" i="17"/>
  <c r="A26" i="17" s="1"/>
  <c r="Q26" i="17"/>
  <c r="P26" i="17"/>
  <c r="O26" i="17"/>
  <c r="N26" i="17"/>
  <c r="M26" i="17"/>
  <c r="R25" i="17"/>
  <c r="A25" i="17" s="1"/>
  <c r="Q25" i="17"/>
  <c r="P25" i="17"/>
  <c r="O25" i="17"/>
  <c r="N25" i="17"/>
  <c r="M25" i="17"/>
  <c r="R24" i="17"/>
  <c r="A24" i="17" s="1"/>
  <c r="Q24" i="17"/>
  <c r="P24" i="17"/>
  <c r="O24" i="17"/>
  <c r="N24" i="17"/>
  <c r="M24" i="17"/>
  <c r="R23" i="17"/>
  <c r="A23" i="17" s="1"/>
  <c r="Q23" i="17"/>
  <c r="P23" i="17"/>
  <c r="O23" i="17"/>
  <c r="N23" i="17"/>
  <c r="M23" i="17"/>
  <c r="R22" i="17"/>
  <c r="B22" i="17" s="1"/>
  <c r="Q22" i="17"/>
  <c r="P22" i="17"/>
  <c r="O22" i="17"/>
  <c r="N22" i="17"/>
  <c r="M22" i="17"/>
  <c r="R21" i="17"/>
  <c r="A21" i="17" s="1"/>
  <c r="Q21" i="17"/>
  <c r="P21" i="17"/>
  <c r="O21" i="17"/>
  <c r="N21" i="17"/>
  <c r="M21" i="17"/>
  <c r="R20" i="17"/>
  <c r="A20" i="17" s="1"/>
  <c r="Q20" i="17"/>
  <c r="P20" i="17"/>
  <c r="O20" i="17"/>
  <c r="N20" i="17"/>
  <c r="M20" i="17"/>
  <c r="R19" i="17"/>
  <c r="A19" i="17" s="1"/>
  <c r="Q19" i="17"/>
  <c r="P19" i="17"/>
  <c r="O19" i="17"/>
  <c r="N19" i="17"/>
  <c r="M19" i="17"/>
  <c r="R18" i="17"/>
  <c r="P18" i="17"/>
  <c r="O18" i="17"/>
  <c r="N18" i="17"/>
  <c r="R17" i="17"/>
  <c r="P17" i="17"/>
  <c r="O17" i="17"/>
  <c r="N17" i="17"/>
  <c r="R16" i="17"/>
  <c r="P16" i="17"/>
  <c r="O16" i="17"/>
  <c r="N16" i="17"/>
  <c r="R15" i="17"/>
  <c r="R14" i="17"/>
  <c r="R13" i="17"/>
  <c r="E9" i="17"/>
  <c r="K8" i="17"/>
  <c r="E8" i="17"/>
  <c r="E7" i="17"/>
  <c r="A13" i="17" s="1"/>
  <c r="E5" i="17"/>
  <c r="K4" i="17"/>
  <c r="E4" i="17"/>
  <c r="T3" i="17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13" i="1"/>
  <c r="J279" i="9" l="1"/>
  <c r="Q14" i="18"/>
  <c r="B309" i="9"/>
  <c r="N302" i="9"/>
  <c r="A330" i="9"/>
  <c r="M315" i="9"/>
  <c r="K315" i="9"/>
  <c r="R159" i="9"/>
  <c r="K265" i="9"/>
  <c r="N190" i="9"/>
  <c r="A150" i="9"/>
  <c r="K116" i="9"/>
  <c r="B69" i="9"/>
  <c r="O279" i="9"/>
  <c r="A194" i="9"/>
  <c r="B292" i="9"/>
  <c r="L300" i="9"/>
  <c r="Q14" i="23"/>
  <c r="A309" i="9"/>
  <c r="R330" i="9"/>
  <c r="AD279" i="9"/>
  <c r="A299" i="9"/>
  <c r="R84" i="9"/>
  <c r="A328" i="9"/>
  <c r="B304" i="9"/>
  <c r="R143" i="9"/>
  <c r="A304" i="9"/>
  <c r="A185" i="9"/>
  <c r="R292" i="9"/>
  <c r="V190" i="9"/>
  <c r="P190" i="9" s="1"/>
  <c r="B14" i="17"/>
  <c r="A23" i="18"/>
  <c r="Q32" i="20"/>
  <c r="Q25" i="21"/>
  <c r="A27" i="21"/>
  <c r="B15" i="23"/>
  <c r="A317" i="9"/>
  <c r="B328" i="9"/>
  <c r="L250" i="9"/>
  <c r="R299" i="9"/>
  <c r="O315" i="9"/>
  <c r="J265" i="9"/>
  <c r="AD276" i="9"/>
  <c r="B340" i="9"/>
  <c r="A162" i="9"/>
  <c r="B341" i="9"/>
  <c r="M190" i="9"/>
  <c r="A231" i="9"/>
  <c r="A319" i="9"/>
  <c r="A208" i="9"/>
  <c r="A76" i="9"/>
  <c r="N300" i="9"/>
  <c r="AD300" i="9"/>
  <c r="A159" i="9"/>
  <c r="M276" i="9"/>
  <c r="A21" i="18"/>
  <c r="A18" i="22"/>
  <c r="B21" i="18"/>
  <c r="B15" i="19"/>
  <c r="AD302" i="9"/>
  <c r="K250" i="9"/>
  <c r="R185" i="9"/>
  <c r="K233" i="9"/>
  <c r="A14" i="18"/>
  <c r="B23" i="18"/>
  <c r="Q26" i="18"/>
  <c r="R317" i="9"/>
  <c r="A344" i="9"/>
  <c r="M250" i="9"/>
  <c r="R293" i="9"/>
  <c r="A259" i="9"/>
  <c r="AD233" i="9"/>
  <c r="B319" i="9"/>
  <c r="B251" i="9"/>
  <c r="B208" i="9"/>
  <c r="Q15" i="17"/>
  <c r="V302" i="9"/>
  <c r="P302" i="9" s="1"/>
  <c r="L315" i="9"/>
  <c r="R231" i="9"/>
  <c r="B15" i="18"/>
  <c r="B25" i="18"/>
  <c r="R344" i="9"/>
  <c r="V250" i="9"/>
  <c r="P250" i="9" s="1"/>
  <c r="M338" i="9"/>
  <c r="V315" i="9"/>
  <c r="P315" i="9" s="1"/>
  <c r="K276" i="9"/>
  <c r="L276" i="9"/>
  <c r="K279" i="9"/>
  <c r="A293" i="9"/>
  <c r="R310" i="9"/>
  <c r="J276" i="9"/>
  <c r="B162" i="9"/>
  <c r="V233" i="9"/>
  <c r="P233" i="9" s="1"/>
  <c r="K338" i="9"/>
  <c r="R64" i="9"/>
  <c r="O276" i="9"/>
  <c r="O300" i="9"/>
  <c r="J300" i="9"/>
  <c r="M279" i="9"/>
  <c r="N233" i="9"/>
  <c r="K58" i="9"/>
  <c r="L44" i="9"/>
  <c r="A26" i="19"/>
  <c r="O338" i="9"/>
  <c r="R167" i="9"/>
  <c r="O233" i="9"/>
  <c r="L338" i="9"/>
  <c r="A20" i="18"/>
  <c r="A25" i="23"/>
  <c r="M308" i="9"/>
  <c r="O262" i="9"/>
  <c r="N279" i="9"/>
  <c r="R150" i="9"/>
  <c r="V279" i="9"/>
  <c r="P279" i="9" s="1"/>
  <c r="A310" i="9"/>
  <c r="M233" i="9"/>
  <c r="L233" i="9"/>
  <c r="R66" i="9"/>
  <c r="A220" i="9"/>
  <c r="V265" i="9"/>
  <c r="P265" i="9" s="1"/>
  <c r="AD161" i="9"/>
  <c r="O161" i="9"/>
  <c r="L265" i="9"/>
  <c r="V161" i="9"/>
  <c r="P161" i="9" s="1"/>
  <c r="M160" i="9"/>
  <c r="O242" i="9"/>
  <c r="O280" i="9"/>
  <c r="AD242" i="9"/>
  <c r="N280" i="9"/>
  <c r="L161" i="9"/>
  <c r="J161" i="9"/>
  <c r="L288" i="9"/>
  <c r="O218" i="9"/>
  <c r="M242" i="9"/>
  <c r="M288" i="9"/>
  <c r="A245" i="9"/>
  <c r="A175" i="9"/>
  <c r="L58" i="9"/>
  <c r="M45" i="9"/>
  <c r="A160" i="9"/>
  <c r="AD46" i="9"/>
  <c r="B160" i="9"/>
  <c r="N46" i="9"/>
  <c r="R175" i="9"/>
  <c r="M58" i="9"/>
  <c r="B307" i="9"/>
  <c r="R245" i="9"/>
  <c r="R303" i="9"/>
  <c r="A277" i="9"/>
  <c r="V58" i="9"/>
  <c r="P58" i="9" s="1"/>
  <c r="A114" i="9"/>
  <c r="O184" i="9"/>
  <c r="N58" i="9"/>
  <c r="B303" i="9"/>
  <c r="O46" i="9"/>
  <c r="O58" i="9"/>
  <c r="B64" i="9"/>
  <c r="R277" i="9"/>
  <c r="V46" i="9"/>
  <c r="P46" i="9" s="1"/>
  <c r="AD58" i="9"/>
  <c r="R207" i="9"/>
  <c r="A207" i="9"/>
  <c r="B114" i="9"/>
  <c r="O288" i="9"/>
  <c r="K162" i="9"/>
  <c r="M162" i="9"/>
  <c r="AD162" i="9"/>
  <c r="N198" i="9"/>
  <c r="V162" i="9"/>
  <c r="P162" i="9" s="1"/>
  <c r="L162" i="9"/>
  <c r="N162" i="9"/>
  <c r="J197" i="9"/>
  <c r="O162" i="9"/>
  <c r="L281" i="9"/>
  <c r="M281" i="9"/>
  <c r="K76" i="9"/>
  <c r="O316" i="9"/>
  <c r="AD281" i="9"/>
  <c r="K280" i="9"/>
  <c r="V160" i="9"/>
  <c r="P160" i="9" s="1"/>
  <c r="L199" i="9"/>
  <c r="AD316" i="9"/>
  <c r="V280" i="9"/>
  <c r="P280" i="9" s="1"/>
  <c r="J160" i="9"/>
  <c r="O199" i="9"/>
  <c r="J316" i="9"/>
  <c r="K160" i="9"/>
  <c r="K199" i="9"/>
  <c r="N160" i="9"/>
  <c r="AD199" i="9"/>
  <c r="M199" i="9"/>
  <c r="K316" i="9"/>
  <c r="L316" i="9"/>
  <c r="AD336" i="9"/>
  <c r="O160" i="9"/>
  <c r="N199" i="9"/>
  <c r="L280" i="9"/>
  <c r="O304" i="9"/>
  <c r="J281" i="9"/>
  <c r="V164" i="9"/>
  <c r="P164" i="9" s="1"/>
  <c r="M280" i="9"/>
  <c r="V199" i="9"/>
  <c r="P199" i="9" s="1"/>
  <c r="L164" i="9"/>
  <c r="M164" i="9"/>
  <c r="N164" i="9"/>
  <c r="O164" i="9"/>
  <c r="AD164" i="9"/>
  <c r="J164" i="9"/>
  <c r="B335" i="9"/>
  <c r="R147" i="9"/>
  <c r="J46" i="9"/>
  <c r="L46" i="9"/>
  <c r="L168" i="9"/>
  <c r="B177" i="9"/>
  <c r="K124" i="9"/>
  <c r="A116" i="9"/>
  <c r="A169" i="9"/>
  <c r="A202" i="9"/>
  <c r="R256" i="9"/>
  <c r="M168" i="9"/>
  <c r="R116" i="9"/>
  <c r="A201" i="9"/>
  <c r="B118" i="9"/>
  <c r="R54" i="9"/>
  <c r="O103" i="9"/>
  <c r="A255" i="9"/>
  <c r="R152" i="9"/>
  <c r="A256" i="9"/>
  <c r="R269" i="9"/>
  <c r="V168" i="9"/>
  <c r="P168" i="9" s="1"/>
  <c r="V319" i="9"/>
  <c r="P319" i="9" s="1"/>
  <c r="A179" i="9"/>
  <c r="R187" i="9"/>
  <c r="A288" i="9"/>
  <c r="R197" i="9"/>
  <c r="R272" i="9"/>
  <c r="A269" i="9"/>
  <c r="O168" i="9"/>
  <c r="R179" i="9"/>
  <c r="A152" i="9"/>
  <c r="R326" i="9"/>
  <c r="R288" i="9"/>
  <c r="A272" i="9"/>
  <c r="B326" i="9"/>
  <c r="B163" i="9"/>
  <c r="B100" i="9"/>
  <c r="B255" i="9"/>
  <c r="A187" i="9"/>
  <c r="R201" i="9"/>
  <c r="A339" i="9"/>
  <c r="R327" i="9"/>
  <c r="O264" i="9"/>
  <c r="A216" i="9"/>
  <c r="K191" i="9"/>
  <c r="A80" i="9"/>
  <c r="B122" i="9"/>
  <c r="R339" i="9"/>
  <c r="B275" i="9"/>
  <c r="R163" i="9"/>
  <c r="B216" i="9"/>
  <c r="M191" i="9"/>
  <c r="B217" i="9"/>
  <c r="M124" i="9"/>
  <c r="A122" i="9"/>
  <c r="A332" i="9"/>
  <c r="B154" i="9"/>
  <c r="A98" i="9"/>
  <c r="R148" i="9"/>
  <c r="R332" i="9"/>
  <c r="J264" i="9"/>
  <c r="B112" i="9"/>
  <c r="B148" i="9"/>
  <c r="K264" i="9"/>
  <c r="R222" i="9"/>
  <c r="B240" i="9"/>
  <c r="A307" i="9"/>
  <c r="B327" i="9"/>
  <c r="L264" i="9"/>
  <c r="B222" i="9"/>
  <c r="R149" i="9"/>
  <c r="J342" i="9"/>
  <c r="AD342" i="9"/>
  <c r="M44" i="9"/>
  <c r="J207" i="9"/>
  <c r="V344" i="9"/>
  <c r="P344" i="9" s="1"/>
  <c r="L344" i="9"/>
  <c r="N44" i="9"/>
  <c r="M46" i="9"/>
  <c r="K207" i="9"/>
  <c r="V230" i="9"/>
  <c r="P230" i="9" s="1"/>
  <c r="J344" i="9"/>
  <c r="AD308" i="9"/>
  <c r="M264" i="9"/>
  <c r="J168" i="9"/>
  <c r="AD344" i="9"/>
  <c r="M103" i="9"/>
  <c r="J103" i="9"/>
  <c r="N288" i="9"/>
  <c r="N342" i="9"/>
  <c r="L308" i="9"/>
  <c r="M323" i="9"/>
  <c r="V264" i="9"/>
  <c r="P264" i="9" s="1"/>
  <c r="K168" i="9"/>
  <c r="J319" i="9"/>
  <c r="L103" i="9"/>
  <c r="L342" i="9"/>
  <c r="M342" i="9"/>
  <c r="AD103" i="9"/>
  <c r="V103" i="9"/>
  <c r="P103" i="9" s="1"/>
  <c r="AD288" i="9"/>
  <c r="N264" i="9"/>
  <c r="N168" i="9"/>
  <c r="AD319" i="9"/>
  <c r="K344" i="9"/>
  <c r="M344" i="9"/>
  <c r="L319" i="9"/>
  <c r="V44" i="9"/>
  <c r="P44" i="9" s="1"/>
  <c r="K342" i="9"/>
  <c r="K319" i="9"/>
  <c r="N103" i="9"/>
  <c r="P342" i="9"/>
  <c r="N319" i="9"/>
  <c r="O344" i="9"/>
  <c r="L207" i="9"/>
  <c r="O319" i="9"/>
  <c r="O342" i="9"/>
  <c r="B312" i="9"/>
  <c r="R275" i="9"/>
  <c r="J124" i="9"/>
  <c r="J261" i="9"/>
  <c r="N50" i="9"/>
  <c r="A240" i="9"/>
  <c r="O50" i="9"/>
  <c r="R109" i="9"/>
  <c r="B203" i="9"/>
  <c r="AD261" i="9"/>
  <c r="M261" i="9"/>
  <c r="O261" i="9"/>
  <c r="L261" i="9"/>
  <c r="A149" i="9"/>
  <c r="V124" i="9"/>
  <c r="P124" i="9" s="1"/>
  <c r="N124" i="9"/>
  <c r="R112" i="9"/>
  <c r="R103" i="9"/>
  <c r="V261" i="9"/>
  <c r="P261" i="9" s="1"/>
  <c r="R342" i="9"/>
  <c r="B298" i="9"/>
  <c r="L124" i="9"/>
  <c r="A103" i="9"/>
  <c r="A166" i="9"/>
  <c r="A340" i="9"/>
  <c r="A324" i="9"/>
  <c r="A119" i="9"/>
  <c r="R124" i="9"/>
  <c r="A312" i="9"/>
  <c r="O124" i="9"/>
  <c r="K261" i="9"/>
  <c r="R230" i="9"/>
  <c r="R119" i="9"/>
  <c r="A247" i="9"/>
  <c r="B324" i="9"/>
  <c r="B111" i="9"/>
  <c r="A342" i="9"/>
  <c r="A73" i="9"/>
  <c r="A154" i="9"/>
  <c r="R247" i="9"/>
  <c r="V207" i="9"/>
  <c r="P207" i="9" s="1"/>
  <c r="R129" i="9"/>
  <c r="B143" i="9"/>
  <c r="A125" i="9"/>
  <c r="B73" i="9"/>
  <c r="B80" i="9"/>
  <c r="B230" i="9"/>
  <c r="AD207" i="9"/>
  <c r="AD170" i="9"/>
  <c r="B125" i="9"/>
  <c r="L304" i="9"/>
  <c r="A120" i="9"/>
  <c r="M170" i="9"/>
  <c r="R120" i="9"/>
  <c r="B130" i="9"/>
  <c r="M207" i="9"/>
  <c r="L170" i="9"/>
  <c r="A177" i="9"/>
  <c r="R118" i="9"/>
  <c r="R161" i="9"/>
  <c r="A335" i="9"/>
  <c r="A124" i="9"/>
  <c r="B153" i="9"/>
  <c r="A153" i="9"/>
  <c r="R153" i="9"/>
  <c r="O207" i="9"/>
  <c r="R166" i="9"/>
  <c r="A69" i="9"/>
  <c r="B161" i="9"/>
  <c r="AD311" i="9"/>
  <c r="R111" i="9"/>
  <c r="R43" i="9"/>
  <c r="L191" i="9"/>
  <c r="AD183" i="9"/>
  <c r="V191" i="9"/>
  <c r="P191" i="9" s="1"/>
  <c r="N191" i="9"/>
  <c r="O191" i="9"/>
  <c r="AD191" i="9"/>
  <c r="M254" i="9"/>
  <c r="O241" i="9"/>
  <c r="L128" i="9"/>
  <c r="M241" i="9"/>
  <c r="O225" i="9"/>
  <c r="J256" i="9"/>
  <c r="J225" i="9"/>
  <c r="J128" i="9"/>
  <c r="O256" i="9"/>
  <c r="V225" i="9"/>
  <c r="P225" i="9" s="1"/>
  <c r="V241" i="9"/>
  <c r="P241" i="9" s="1"/>
  <c r="O169" i="9"/>
  <c r="L301" i="9"/>
  <c r="L169" i="9"/>
  <c r="M322" i="9"/>
  <c r="AD225" i="9"/>
  <c r="L225" i="9"/>
  <c r="AD241" i="9"/>
  <c r="K241" i="9"/>
  <c r="J202" i="9"/>
  <c r="M98" i="9"/>
  <c r="L101" i="9"/>
  <c r="J241" i="9"/>
  <c r="M202" i="9"/>
  <c r="N98" i="9"/>
  <c r="N225" i="9"/>
  <c r="N101" i="9"/>
  <c r="M225" i="9"/>
  <c r="L241" i="9"/>
  <c r="J169" i="9"/>
  <c r="N301" i="9"/>
  <c r="V202" i="9"/>
  <c r="P202" i="9" s="1"/>
  <c r="O301" i="9"/>
  <c r="V98" i="9"/>
  <c r="P98" i="9" s="1"/>
  <c r="N170" i="9"/>
  <c r="O234" i="9"/>
  <c r="O170" i="9"/>
  <c r="K128" i="9"/>
  <c r="K202" i="9"/>
  <c r="K339" i="9"/>
  <c r="O98" i="9"/>
  <c r="M128" i="9"/>
  <c r="V170" i="9"/>
  <c r="P170" i="9" s="1"/>
  <c r="AD301" i="9"/>
  <c r="M339" i="9"/>
  <c r="L202" i="9"/>
  <c r="AD98" i="9"/>
  <c r="V128" i="9"/>
  <c r="P128" i="9" s="1"/>
  <c r="V234" i="9"/>
  <c r="P234" i="9" s="1"/>
  <c r="V301" i="9"/>
  <c r="P301" i="9" s="1"/>
  <c r="AD202" i="9"/>
  <c r="K301" i="9"/>
  <c r="J170" i="9"/>
  <c r="J98" i="9"/>
  <c r="N128" i="9"/>
  <c r="N202" i="9"/>
  <c r="K234" i="9"/>
  <c r="K98" i="9"/>
  <c r="O128" i="9"/>
  <c r="M301" i="9"/>
  <c r="V339" i="9"/>
  <c r="P339" i="9" s="1"/>
  <c r="L125" i="9"/>
  <c r="N125" i="9"/>
  <c r="L339" i="9"/>
  <c r="V304" i="9"/>
  <c r="P304" i="9" s="1"/>
  <c r="J304" i="9"/>
  <c r="K120" i="9"/>
  <c r="AD120" i="9"/>
  <c r="AD230" i="9"/>
  <c r="K304" i="9"/>
  <c r="M247" i="9"/>
  <c r="V218" i="9"/>
  <c r="P218" i="9" s="1"/>
  <c r="O235" i="9"/>
  <c r="K247" i="9"/>
  <c r="AD304" i="9"/>
  <c r="V125" i="9"/>
  <c r="P125" i="9" s="1"/>
  <c r="M218" i="9"/>
  <c r="AD235" i="9"/>
  <c r="N323" i="9"/>
  <c r="L235" i="9"/>
  <c r="L237" i="9"/>
  <c r="O125" i="9"/>
  <c r="J237" i="9"/>
  <c r="M66" i="9"/>
  <c r="J218" i="9"/>
  <c r="V323" i="9"/>
  <c r="P323" i="9" s="1"/>
  <c r="O323" i="9"/>
  <c r="J235" i="9"/>
  <c r="V293" i="9"/>
  <c r="P293" i="9" s="1"/>
  <c r="L247" i="9"/>
  <c r="AD125" i="9"/>
  <c r="N237" i="9"/>
  <c r="L218" i="9"/>
  <c r="K119" i="9"/>
  <c r="AD323" i="9"/>
  <c r="K235" i="9"/>
  <c r="J323" i="9"/>
  <c r="M235" i="9"/>
  <c r="M125" i="9"/>
  <c r="AD237" i="9"/>
  <c r="M119" i="9"/>
  <c r="O119" i="9"/>
  <c r="N119" i="9"/>
  <c r="K323" i="9"/>
  <c r="V235" i="9"/>
  <c r="P235" i="9" s="1"/>
  <c r="AD218" i="9"/>
  <c r="J247" i="9"/>
  <c r="J125" i="9"/>
  <c r="V119" i="9"/>
  <c r="P119" i="9" s="1"/>
  <c r="O247" i="9"/>
  <c r="K218" i="9"/>
  <c r="AD247" i="9"/>
  <c r="V247" i="9"/>
  <c r="P247" i="9" s="1"/>
  <c r="AD175" i="9"/>
  <c r="AD119" i="9"/>
  <c r="L119" i="9"/>
  <c r="K166" i="9"/>
  <c r="V146" i="9"/>
  <c r="P146" i="9" s="1"/>
  <c r="M212" i="9"/>
  <c r="J166" i="9"/>
  <c r="M166" i="9"/>
  <c r="AD251" i="9"/>
  <c r="AD166" i="9"/>
  <c r="N255" i="9"/>
  <c r="K251" i="9"/>
  <c r="M255" i="9"/>
  <c r="K212" i="9"/>
  <c r="P255" i="9"/>
  <c r="L212" i="9"/>
  <c r="N212" i="9"/>
  <c r="V251" i="9"/>
  <c r="P251" i="9" s="1"/>
  <c r="L251" i="9"/>
  <c r="O252" i="9"/>
  <c r="O212" i="9"/>
  <c r="N104" i="9"/>
  <c r="AD212" i="9"/>
  <c r="AD255" i="9"/>
  <c r="O251" i="9"/>
  <c r="N251" i="9"/>
  <c r="V212" i="9"/>
  <c r="P212" i="9" s="1"/>
  <c r="J255" i="9"/>
  <c r="L255" i="9"/>
  <c r="K255" i="9"/>
  <c r="M251" i="9"/>
  <c r="O255" i="9"/>
  <c r="AD256" i="9"/>
  <c r="J252" i="9"/>
  <c r="AD104" i="9"/>
  <c r="L175" i="9"/>
  <c r="N66" i="9"/>
  <c r="AD50" i="9"/>
  <c r="N182" i="9"/>
  <c r="K256" i="9"/>
  <c r="K252" i="9"/>
  <c r="AD268" i="9"/>
  <c r="N324" i="9"/>
  <c r="J104" i="9"/>
  <c r="O66" i="9"/>
  <c r="J50" i="9"/>
  <c r="AD252" i="9"/>
  <c r="J345" i="9"/>
  <c r="M256" i="9"/>
  <c r="L252" i="9"/>
  <c r="O324" i="9"/>
  <c r="V268" i="9"/>
  <c r="P268" i="9" s="1"/>
  <c r="K175" i="9"/>
  <c r="M95" i="9"/>
  <c r="N175" i="9"/>
  <c r="V104" i="9"/>
  <c r="P104" i="9" s="1"/>
  <c r="M175" i="9"/>
  <c r="J175" i="9"/>
  <c r="AD66" i="9"/>
  <c r="V50" i="9"/>
  <c r="P50" i="9" s="1"/>
  <c r="O182" i="9"/>
  <c r="J187" i="9"/>
  <c r="L345" i="9"/>
  <c r="V256" i="9"/>
  <c r="P256" i="9" s="1"/>
  <c r="M252" i="9"/>
  <c r="K104" i="9"/>
  <c r="AD182" i="9"/>
  <c r="J66" i="9"/>
  <c r="L50" i="9"/>
  <c r="J182" i="9"/>
  <c r="O104" i="9"/>
  <c r="V66" i="9"/>
  <c r="P66" i="9" s="1"/>
  <c r="N345" i="9"/>
  <c r="N256" i="9"/>
  <c r="V252" i="9"/>
  <c r="P252" i="9" s="1"/>
  <c r="V324" i="9"/>
  <c r="P324" i="9" s="1"/>
  <c r="M104" i="9"/>
  <c r="V175" i="9"/>
  <c r="P175" i="9" s="1"/>
  <c r="K66" i="9"/>
  <c r="M50" i="9"/>
  <c r="M120" i="9"/>
  <c r="AD169" i="9"/>
  <c r="L254" i="9"/>
  <c r="V120" i="9"/>
  <c r="P120" i="9" s="1"/>
  <c r="L262" i="9"/>
  <c r="K281" i="9"/>
  <c r="AD322" i="9"/>
  <c r="L230" i="9"/>
  <c r="J258" i="9"/>
  <c r="V156" i="9"/>
  <c r="P156" i="9" s="1"/>
  <c r="L137" i="9"/>
  <c r="N95" i="9"/>
  <c r="L183" i="9"/>
  <c r="V101" i="9"/>
  <c r="P101" i="9" s="1"/>
  <c r="V84" i="9"/>
  <c r="P84" i="9" s="1"/>
  <c r="N232" i="9"/>
  <c r="O268" i="9"/>
  <c r="M268" i="9"/>
  <c r="V183" i="9"/>
  <c r="P183" i="9" s="1"/>
  <c r="O96" i="9"/>
  <c r="AD95" i="9"/>
  <c r="J101" i="9"/>
  <c r="N335" i="9"/>
  <c r="K169" i="9"/>
  <c r="L324" i="9"/>
  <c r="J324" i="9"/>
  <c r="V95" i="9"/>
  <c r="P95" i="9" s="1"/>
  <c r="V262" i="9"/>
  <c r="P262" i="9" s="1"/>
  <c r="L322" i="9"/>
  <c r="AD101" i="9"/>
  <c r="V335" i="9"/>
  <c r="P335" i="9" s="1"/>
  <c r="J262" i="9"/>
  <c r="V281" i="9"/>
  <c r="P281" i="9" s="1"/>
  <c r="AD254" i="9"/>
  <c r="L268" i="9"/>
  <c r="N293" i="9"/>
  <c r="N156" i="9"/>
  <c r="M234" i="9"/>
  <c r="L234" i="9"/>
  <c r="M183" i="9"/>
  <c r="J95" i="9"/>
  <c r="J234" i="9"/>
  <c r="M101" i="9"/>
  <c r="J69" i="9"/>
  <c r="V148" i="9"/>
  <c r="P148" i="9" s="1"/>
  <c r="K262" i="9"/>
  <c r="N262" i="9"/>
  <c r="O95" i="9"/>
  <c r="AD262" i="9"/>
  <c r="N281" i="9"/>
  <c r="K254" i="9"/>
  <c r="O322" i="9"/>
  <c r="V322" i="9"/>
  <c r="P322" i="9" s="1"/>
  <c r="O156" i="9"/>
  <c r="K95" i="9"/>
  <c r="K322" i="9"/>
  <c r="O101" i="9"/>
  <c r="N234" i="9"/>
  <c r="O339" i="9"/>
  <c r="N322" i="9"/>
  <c r="M232" i="9"/>
  <c r="AD232" i="9"/>
  <c r="J232" i="9"/>
  <c r="O336" i="9"/>
  <c r="O328" i="9"/>
  <c r="O230" i="9"/>
  <c r="L258" i="9"/>
  <c r="M336" i="9"/>
  <c r="R237" i="9"/>
  <c r="AD184" i="9"/>
  <c r="R146" i="9"/>
  <c r="M76" i="9"/>
  <c r="R343" i="9"/>
  <c r="J45" i="9"/>
  <c r="O148" i="9"/>
  <c r="K336" i="9"/>
  <c r="L232" i="9"/>
  <c r="R285" i="9"/>
  <c r="N336" i="9"/>
  <c r="AD328" i="9"/>
  <c r="M230" i="9"/>
  <c r="L289" i="9"/>
  <c r="B198" i="9"/>
  <c r="V336" i="9"/>
  <c r="P336" i="9" s="1"/>
  <c r="L184" i="9"/>
  <c r="J328" i="9"/>
  <c r="V76" i="9"/>
  <c r="P76" i="9" s="1"/>
  <c r="L45" i="9"/>
  <c r="AD148" i="9"/>
  <c r="L148" i="9"/>
  <c r="A99" i="9"/>
  <c r="A191" i="9"/>
  <c r="L120" i="9"/>
  <c r="N120" i="9"/>
  <c r="O120" i="9"/>
  <c r="AD289" i="9"/>
  <c r="J184" i="9"/>
  <c r="K45" i="9"/>
  <c r="K198" i="9"/>
  <c r="B191" i="9"/>
  <c r="B99" i="9"/>
  <c r="M169" i="9"/>
  <c r="V169" i="9"/>
  <c r="P169" i="9" s="1"/>
  <c r="A133" i="9"/>
  <c r="N76" i="9"/>
  <c r="L336" i="9"/>
  <c r="N230" i="9"/>
  <c r="K184" i="9"/>
  <c r="A146" i="9"/>
  <c r="R133" i="9"/>
  <c r="O76" i="9"/>
  <c r="V45" i="9"/>
  <c r="P45" i="9" s="1"/>
  <c r="N148" i="9"/>
  <c r="N328" i="9"/>
  <c r="J230" i="9"/>
  <c r="M184" i="9"/>
  <c r="R113" i="9"/>
  <c r="AD76" i="9"/>
  <c r="N45" i="9"/>
  <c r="A237" i="9"/>
  <c r="L76" i="9"/>
  <c r="O45" i="9"/>
  <c r="R202" i="9"/>
  <c r="V232" i="9"/>
  <c r="P232" i="9" s="1"/>
  <c r="V184" i="9"/>
  <c r="P184" i="9" s="1"/>
  <c r="V328" i="9"/>
  <c r="P328" i="9" s="1"/>
  <c r="A113" i="9"/>
  <c r="R131" i="9"/>
  <c r="M148" i="9"/>
  <c r="J148" i="9"/>
  <c r="O232" i="9"/>
  <c r="B285" i="9"/>
  <c r="B315" i="9"/>
  <c r="A315" i="9"/>
  <c r="R315" i="9"/>
  <c r="L245" i="9"/>
  <c r="J311" i="9"/>
  <c r="K187" i="9"/>
  <c r="M293" i="9"/>
  <c r="J137" i="9"/>
  <c r="J133" i="9"/>
  <c r="R141" i="9"/>
  <c r="R115" i="9"/>
  <c r="K91" i="9"/>
  <c r="J91" i="9"/>
  <c r="AD91" i="9"/>
  <c r="O91" i="9"/>
  <c r="N91" i="9"/>
  <c r="V91" i="9"/>
  <c r="P91" i="9" s="1"/>
  <c r="L91" i="9"/>
  <c r="A226" i="9"/>
  <c r="R226" i="9"/>
  <c r="B226" i="9"/>
  <c r="N311" i="9"/>
  <c r="L187" i="9"/>
  <c r="B141" i="9"/>
  <c r="A260" i="9"/>
  <c r="B115" i="9"/>
  <c r="AD293" i="9"/>
  <c r="B291" i="9"/>
  <c r="R291" i="9"/>
  <c r="A291" i="9"/>
  <c r="B242" i="9"/>
  <c r="A242" i="9"/>
  <c r="R242" i="9"/>
  <c r="A204" i="9"/>
  <c r="B204" i="9"/>
  <c r="R204" i="9"/>
  <c r="J313" i="9"/>
  <c r="O311" i="9"/>
  <c r="M187" i="9"/>
  <c r="A298" i="9"/>
  <c r="K332" i="9"/>
  <c r="J332" i="9"/>
  <c r="AD332" i="9"/>
  <c r="M332" i="9"/>
  <c r="O332" i="9"/>
  <c r="N332" i="9"/>
  <c r="L332" i="9"/>
  <c r="V332" i="9"/>
  <c r="P332" i="9" s="1"/>
  <c r="R40" i="9"/>
  <c r="M313" i="9"/>
  <c r="R280" i="9"/>
  <c r="K293" i="9"/>
  <c r="R218" i="9"/>
  <c r="N313" i="9"/>
  <c r="A223" i="9"/>
  <c r="N187" i="9"/>
  <c r="M311" i="9"/>
  <c r="A218" i="9"/>
  <c r="V311" i="9"/>
  <c r="P311" i="9" s="1"/>
  <c r="V187" i="9"/>
  <c r="P187" i="9" s="1"/>
  <c r="O313" i="9"/>
  <c r="R223" i="9"/>
  <c r="O187" i="9"/>
  <c r="B280" i="9"/>
  <c r="A100" i="9"/>
  <c r="B343" i="9"/>
  <c r="K311" i="9"/>
  <c r="B97" i="9"/>
  <c r="AD321" i="9"/>
  <c r="O293" i="9"/>
  <c r="L293" i="9"/>
  <c r="A107" i="9"/>
  <c r="R203" i="9"/>
  <c r="M304" i="9"/>
  <c r="R198" i="9"/>
  <c r="O137" i="9"/>
  <c r="V96" i="9"/>
  <c r="P96" i="9" s="1"/>
  <c r="K84" i="9"/>
  <c r="B84" i="9"/>
  <c r="O69" i="9"/>
  <c r="M340" i="9"/>
  <c r="V289" i="9"/>
  <c r="P289" i="9" s="1"/>
  <c r="B88" i="9"/>
  <c r="K44" i="9"/>
  <c r="AD44" i="9"/>
  <c r="J44" i="9"/>
  <c r="M345" i="9"/>
  <c r="AD339" i="9"/>
  <c r="J198" i="9"/>
  <c r="AD313" i="9"/>
  <c r="K308" i="9"/>
  <c r="V345" i="9"/>
  <c r="P345" i="9" s="1"/>
  <c r="V254" i="9"/>
  <c r="P254" i="9" s="1"/>
  <c r="A167" i="9"/>
  <c r="AD137" i="9"/>
  <c r="N96" i="9"/>
  <c r="M84" i="9"/>
  <c r="N289" i="9"/>
  <c r="AD69" i="9"/>
  <c r="K340" i="9"/>
  <c r="M335" i="9"/>
  <c r="R88" i="9"/>
  <c r="K324" i="9"/>
  <c r="M324" i="9"/>
  <c r="K197" i="9"/>
  <c r="O197" i="9"/>
  <c r="L197" i="9"/>
  <c r="A296" i="9"/>
  <c r="K313" i="9"/>
  <c r="N308" i="9"/>
  <c r="O345" i="9"/>
  <c r="O254" i="9"/>
  <c r="V197" i="9"/>
  <c r="P197" i="9" s="1"/>
  <c r="K137" i="9"/>
  <c r="AD96" i="9"/>
  <c r="J183" i="9"/>
  <c r="O183" i="9"/>
  <c r="K183" i="9"/>
  <c r="N84" i="9"/>
  <c r="A227" i="9"/>
  <c r="A70" i="9"/>
  <c r="V69" i="9"/>
  <c r="P69" i="9" s="1"/>
  <c r="O198" i="9"/>
  <c r="AD335" i="9"/>
  <c r="L335" i="9"/>
  <c r="R107" i="9"/>
  <c r="B199" i="9"/>
  <c r="A199" i="9"/>
  <c r="R199" i="9"/>
  <c r="B174" i="9"/>
  <c r="A174" i="9"/>
  <c r="L313" i="9"/>
  <c r="J308" i="9"/>
  <c r="AD345" i="9"/>
  <c r="J254" i="9"/>
  <c r="N339" i="9"/>
  <c r="A183" i="9"/>
  <c r="AD197" i="9"/>
  <c r="J289" i="9"/>
  <c r="V137" i="9"/>
  <c r="P137" i="9" s="1"/>
  <c r="K96" i="9"/>
  <c r="A345" i="9"/>
  <c r="O84" i="9"/>
  <c r="R70" i="9"/>
  <c r="R227" i="9"/>
  <c r="K69" i="9"/>
  <c r="L198" i="9"/>
  <c r="O340" i="9"/>
  <c r="N340" i="9"/>
  <c r="M267" i="9"/>
  <c r="O267" i="9"/>
  <c r="AD267" i="9"/>
  <c r="V267" i="9"/>
  <c r="P267" i="9" s="1"/>
  <c r="K267" i="9"/>
  <c r="L267" i="9"/>
  <c r="J267" i="9"/>
  <c r="N267" i="9"/>
  <c r="L96" i="9"/>
  <c r="AD84" i="9"/>
  <c r="O335" i="9"/>
  <c r="L69" i="9"/>
  <c r="M137" i="9"/>
  <c r="J96" i="9"/>
  <c r="L84" i="9"/>
  <c r="M69" i="9"/>
  <c r="K335" i="9"/>
  <c r="N197" i="9"/>
  <c r="L340" i="9"/>
  <c r="R94" i="9"/>
  <c r="AD174" i="9"/>
  <c r="O174" i="9"/>
  <c r="M174" i="9"/>
  <c r="V174" i="9"/>
  <c r="P174" i="9" s="1"/>
  <c r="N174" i="9"/>
  <c r="K174" i="9"/>
  <c r="J174" i="9"/>
  <c r="L174" i="9"/>
  <c r="R345" i="9"/>
  <c r="AD340" i="9"/>
  <c r="V340" i="9"/>
  <c r="P340" i="9" s="1"/>
  <c r="B94" i="9"/>
  <c r="B311" i="9"/>
  <c r="R311" i="9"/>
  <c r="A311" i="9"/>
  <c r="R264" i="9"/>
  <c r="B264" i="9"/>
  <c r="A264" i="9"/>
  <c r="A212" i="9"/>
  <c r="B212" i="9"/>
  <c r="R48" i="9"/>
  <c r="M237" i="9"/>
  <c r="K237" i="9"/>
  <c r="V237" i="9"/>
  <c r="P237" i="9" s="1"/>
  <c r="B63" i="9"/>
  <c r="R63" i="9"/>
  <c r="A63" i="9"/>
  <c r="V321" i="9"/>
  <c r="P321" i="9" s="1"/>
  <c r="N321" i="9"/>
  <c r="K245" i="9"/>
  <c r="O133" i="9"/>
  <c r="B176" i="9"/>
  <c r="B156" i="9"/>
  <c r="R156" i="9"/>
  <c r="A156" i="9"/>
  <c r="B91" i="9"/>
  <c r="R91" i="9"/>
  <c r="A91" i="9"/>
  <c r="O321" i="9"/>
  <c r="V245" i="9"/>
  <c r="P245" i="9" s="1"/>
  <c r="AD133" i="9"/>
  <c r="B90" i="9"/>
  <c r="R90" i="9"/>
  <c r="A90" i="9"/>
  <c r="J268" i="9"/>
  <c r="K268" i="9"/>
  <c r="R321" i="9"/>
  <c r="A321" i="9"/>
  <c r="B321" i="9"/>
  <c r="R142" i="9"/>
  <c r="A142" i="9"/>
  <c r="B142" i="9"/>
  <c r="K133" i="9"/>
  <c r="R45" i="9"/>
  <c r="R92" i="9"/>
  <c r="A92" i="9"/>
  <c r="B92" i="9"/>
  <c r="R55" i="9"/>
  <c r="B189" i="9"/>
  <c r="R189" i="9"/>
  <c r="A189" i="9"/>
  <c r="A184" i="9"/>
  <c r="R184" i="9"/>
  <c r="J321" i="9"/>
  <c r="M245" i="9"/>
  <c r="K321" i="9"/>
  <c r="N245" i="9"/>
  <c r="L133" i="9"/>
  <c r="B260" i="9"/>
  <c r="R193" i="9"/>
  <c r="A193" i="9"/>
  <c r="B193" i="9"/>
  <c r="A289" i="9"/>
  <c r="R289" i="9"/>
  <c r="L321" i="9"/>
  <c r="O245" i="9"/>
  <c r="M133" i="9"/>
  <c r="B241" i="9"/>
  <c r="R241" i="9"/>
  <c r="A241" i="9"/>
  <c r="R170" i="9"/>
  <c r="B170" i="9"/>
  <c r="A170" i="9"/>
  <c r="B268" i="9"/>
  <c r="R268" i="9"/>
  <c r="A268" i="9"/>
  <c r="A265" i="9"/>
  <c r="R265" i="9"/>
  <c r="B144" i="9"/>
  <c r="A144" i="9"/>
  <c r="R144" i="9"/>
  <c r="AD245" i="9"/>
  <c r="V133" i="9"/>
  <c r="P133" i="9" s="1"/>
  <c r="A176" i="9"/>
  <c r="B87" i="9"/>
  <c r="R87" i="9"/>
  <c r="A87" i="9"/>
  <c r="AD198" i="9"/>
  <c r="M198" i="9"/>
  <c r="K289" i="9"/>
  <c r="M289" i="9"/>
  <c r="J330" i="9"/>
  <c r="M330" i="9"/>
  <c r="L330" i="9"/>
  <c r="K330" i="9"/>
  <c r="AD330" i="9"/>
  <c r="O330" i="9"/>
  <c r="N330" i="9"/>
  <c r="V330" i="9"/>
  <c r="P330" i="9" s="1"/>
  <c r="B61" i="9"/>
  <c r="R61" i="9"/>
  <c r="A61" i="9"/>
  <c r="R74" i="9"/>
  <c r="A74" i="9"/>
  <c r="B74" i="9"/>
  <c r="AD123" i="9"/>
  <c r="V123" i="9"/>
  <c r="P123" i="9" s="1"/>
  <c r="M123" i="9"/>
  <c r="L123" i="9"/>
  <c r="K123" i="9"/>
  <c r="J123" i="9"/>
  <c r="N123" i="9"/>
  <c r="O123" i="9"/>
  <c r="N100" i="9"/>
  <c r="AD100" i="9"/>
  <c r="L100" i="9"/>
  <c r="V100" i="9"/>
  <c r="P100" i="9" s="1"/>
  <c r="M100" i="9"/>
  <c r="K100" i="9"/>
  <c r="O100" i="9"/>
  <c r="J100" i="9"/>
  <c r="AD71" i="9"/>
  <c r="N71" i="9"/>
  <c r="M71" i="9"/>
  <c r="J71" i="9"/>
  <c r="K71" i="9"/>
  <c r="O71" i="9"/>
  <c r="V71" i="9"/>
  <c r="P71" i="9" s="1"/>
  <c r="L71" i="9"/>
  <c r="B224" i="9"/>
  <c r="R224" i="9"/>
  <c r="A224" i="9"/>
  <c r="J144" i="9"/>
  <c r="O144" i="9"/>
  <c r="AD144" i="9"/>
  <c r="N144" i="9"/>
  <c r="K144" i="9"/>
  <c r="L144" i="9"/>
  <c r="M144" i="9"/>
  <c r="V144" i="9"/>
  <c r="P144" i="9" s="1"/>
  <c r="V131" i="9"/>
  <c r="P131" i="9" s="1"/>
  <c r="O131" i="9"/>
  <c r="K131" i="9"/>
  <c r="L131" i="9"/>
  <c r="AD131" i="9"/>
  <c r="N131" i="9"/>
  <c r="J131" i="9"/>
  <c r="M131" i="9"/>
  <c r="N146" i="9"/>
  <c r="R77" i="9"/>
  <c r="A77" i="9"/>
  <c r="B77" i="9"/>
  <c r="N122" i="9"/>
  <c r="O122" i="9"/>
  <c r="V122" i="9"/>
  <c r="P122" i="9" s="1"/>
  <c r="M122" i="9"/>
  <c r="L122" i="9"/>
  <c r="J122" i="9"/>
  <c r="K122" i="9"/>
  <c r="AD122" i="9"/>
  <c r="B145" i="9"/>
  <c r="A145" i="9"/>
  <c r="R145" i="9"/>
  <c r="R50" i="9"/>
  <c r="K258" i="9"/>
  <c r="O258" i="9"/>
  <c r="V258" i="9"/>
  <c r="P258" i="9" s="1"/>
  <c r="N258" i="9"/>
  <c r="R83" i="9"/>
  <c r="B83" i="9"/>
  <c r="A83" i="9"/>
  <c r="R322" i="9"/>
  <c r="B322" i="9"/>
  <c r="A322" i="9"/>
  <c r="R306" i="9"/>
  <c r="B306" i="9"/>
  <c r="A306" i="9"/>
  <c r="K68" i="9"/>
  <c r="M68" i="9"/>
  <c r="V68" i="9"/>
  <c r="P68" i="9" s="1"/>
  <c r="J68" i="9"/>
  <c r="L68" i="9"/>
  <c r="AD68" i="9"/>
  <c r="O68" i="9"/>
  <c r="N68" i="9"/>
  <c r="B101" i="9"/>
  <c r="R101" i="9"/>
  <c r="A101" i="9"/>
  <c r="M189" i="9"/>
  <c r="N189" i="9"/>
  <c r="O189" i="9"/>
  <c r="AD189" i="9"/>
  <c r="K189" i="9"/>
  <c r="V189" i="9"/>
  <c r="P189" i="9" s="1"/>
  <c r="L189" i="9"/>
  <c r="J189" i="9"/>
  <c r="A85" i="9"/>
  <c r="R85" i="9"/>
  <c r="B85" i="9"/>
  <c r="R238" i="9"/>
  <c r="A238" i="9"/>
  <c r="B238" i="9"/>
  <c r="R41" i="9"/>
  <c r="B96" i="9"/>
  <c r="A96" i="9"/>
  <c r="R96" i="9"/>
  <c r="B213" i="9"/>
  <c r="R213" i="9"/>
  <c r="A213" i="9"/>
  <c r="V77" i="9"/>
  <c r="P77" i="9" s="1"/>
  <c r="AD77" i="9"/>
  <c r="K77" i="9"/>
  <c r="O77" i="9"/>
  <c r="N77" i="9"/>
  <c r="L77" i="9"/>
  <c r="M77" i="9"/>
  <c r="J77" i="9"/>
  <c r="K203" i="9"/>
  <c r="L203" i="9"/>
  <c r="V203" i="9"/>
  <c r="P203" i="9" s="1"/>
  <c r="O203" i="9"/>
  <c r="AD203" i="9"/>
  <c r="N203" i="9"/>
  <c r="M203" i="9"/>
  <c r="J203" i="9"/>
  <c r="V80" i="9"/>
  <c r="P80" i="9" s="1"/>
  <c r="J80" i="9"/>
  <c r="O80" i="9"/>
  <c r="AD80" i="9"/>
  <c r="N80" i="9"/>
  <c r="M80" i="9"/>
  <c r="L80" i="9"/>
  <c r="K80" i="9"/>
  <c r="R56" i="9"/>
  <c r="B81" i="9"/>
  <c r="A81" i="9"/>
  <c r="R81" i="9"/>
  <c r="N97" i="9"/>
  <c r="K97" i="9"/>
  <c r="L97" i="9"/>
  <c r="M97" i="9"/>
  <c r="J97" i="9"/>
  <c r="V97" i="9"/>
  <c r="P97" i="9" s="1"/>
  <c r="O97" i="9"/>
  <c r="AD97" i="9"/>
  <c r="J127" i="9"/>
  <c r="K127" i="9"/>
  <c r="AD127" i="9"/>
  <c r="O127" i="9"/>
  <c r="N127" i="9"/>
  <c r="V127" i="9"/>
  <c r="P127" i="9" s="1"/>
  <c r="M127" i="9"/>
  <c r="L127" i="9"/>
  <c r="B178" i="9"/>
  <c r="R178" i="9"/>
  <c r="A178" i="9"/>
  <c r="V106" i="9"/>
  <c r="P106" i="9" s="1"/>
  <c r="N106" i="9"/>
  <c r="AD106" i="9"/>
  <c r="L106" i="9"/>
  <c r="O106" i="9"/>
  <c r="J106" i="9"/>
  <c r="K106" i="9"/>
  <c r="M106" i="9"/>
  <c r="A102" i="9"/>
  <c r="R102" i="9"/>
  <c r="B102" i="9"/>
  <c r="O93" i="9"/>
  <c r="J93" i="9"/>
  <c r="N93" i="9"/>
  <c r="M93" i="9"/>
  <c r="V93" i="9"/>
  <c r="P93" i="9" s="1"/>
  <c r="L93" i="9"/>
  <c r="K93" i="9"/>
  <c r="AD93" i="9"/>
  <c r="J61" i="9"/>
  <c r="AD61" i="9"/>
  <c r="O61" i="9"/>
  <c r="N61" i="9"/>
  <c r="L61" i="9"/>
  <c r="K61" i="9"/>
  <c r="V61" i="9"/>
  <c r="P61" i="9" s="1"/>
  <c r="M61" i="9"/>
  <c r="B60" i="9"/>
  <c r="R60" i="9"/>
  <c r="A60" i="9"/>
  <c r="R68" i="9"/>
  <c r="A68" i="9"/>
  <c r="B68" i="9"/>
  <c r="N81" i="9"/>
  <c r="O81" i="9"/>
  <c r="AD81" i="9"/>
  <c r="K81" i="9"/>
  <c r="J81" i="9"/>
  <c r="M81" i="9"/>
  <c r="L81" i="9"/>
  <c r="V81" i="9"/>
  <c r="P81" i="9" s="1"/>
  <c r="M94" i="9"/>
  <c r="J94" i="9"/>
  <c r="V94" i="9"/>
  <c r="P94" i="9" s="1"/>
  <c r="O94" i="9"/>
  <c r="N94" i="9"/>
  <c r="AD94" i="9"/>
  <c r="L94" i="9"/>
  <c r="K94" i="9"/>
  <c r="V88" i="9"/>
  <c r="P88" i="9" s="1"/>
  <c r="AD88" i="9"/>
  <c r="L88" i="9"/>
  <c r="N88" i="9"/>
  <c r="M88" i="9"/>
  <c r="O88" i="9"/>
  <c r="J88" i="9"/>
  <c r="K88" i="9"/>
  <c r="L182" i="9"/>
  <c r="K182" i="9"/>
  <c r="M182" i="9"/>
  <c r="B188" i="9"/>
  <c r="A188" i="9"/>
  <c r="R188" i="9"/>
  <c r="R233" i="9"/>
  <c r="B233" i="9"/>
  <c r="A233" i="9"/>
  <c r="B281" i="9"/>
  <c r="A281" i="9"/>
  <c r="R281" i="9"/>
  <c r="K328" i="9"/>
  <c r="L328" i="9"/>
  <c r="A132" i="9"/>
  <c r="B132" i="9"/>
  <c r="R132" i="9"/>
  <c r="N102" i="9"/>
  <c r="AD102" i="9"/>
  <c r="O102" i="9"/>
  <c r="V102" i="9"/>
  <c r="P102" i="9" s="1"/>
  <c r="M102" i="9"/>
  <c r="L102" i="9"/>
  <c r="J102" i="9"/>
  <c r="K102" i="9"/>
  <c r="AD158" i="9"/>
  <c r="O158" i="9"/>
  <c r="N158" i="9"/>
  <c r="J158" i="9"/>
  <c r="V158" i="9"/>
  <c r="P158" i="9" s="1"/>
  <c r="M158" i="9"/>
  <c r="L158" i="9"/>
  <c r="K158" i="9"/>
  <c r="K75" i="9"/>
  <c r="M75" i="9"/>
  <c r="L75" i="9"/>
  <c r="J75" i="9"/>
  <c r="AD75" i="9"/>
  <c r="O75" i="9"/>
  <c r="V75" i="9"/>
  <c r="P75" i="9" s="1"/>
  <c r="N75" i="9"/>
  <c r="R134" i="9"/>
  <c r="B134" i="9"/>
  <c r="A134" i="9"/>
  <c r="AD210" i="9"/>
  <c r="M210" i="9"/>
  <c r="V210" i="9"/>
  <c r="P210" i="9" s="1"/>
  <c r="L210" i="9"/>
  <c r="J210" i="9"/>
  <c r="O210" i="9"/>
  <c r="K210" i="9"/>
  <c r="N210" i="9"/>
  <c r="B127" i="9"/>
  <c r="A127" i="9"/>
  <c r="R127" i="9"/>
  <c r="B158" i="9"/>
  <c r="R158" i="9"/>
  <c r="A158" i="9"/>
  <c r="A258" i="9"/>
  <c r="K99" i="9"/>
  <c r="M99" i="9"/>
  <c r="AD99" i="9"/>
  <c r="J99" i="9"/>
  <c r="O99" i="9"/>
  <c r="N99" i="9"/>
  <c r="L99" i="9"/>
  <c r="V99" i="9"/>
  <c r="P99" i="9" s="1"/>
  <c r="A138" i="9"/>
  <c r="R138" i="9"/>
  <c r="B138" i="9"/>
  <c r="J145" i="9"/>
  <c r="L145" i="9"/>
  <c r="K145" i="9"/>
  <c r="AD145" i="9"/>
  <c r="O145" i="9"/>
  <c r="N145" i="9"/>
  <c r="M145" i="9"/>
  <c r="V145" i="9"/>
  <c r="P145" i="9" s="1"/>
  <c r="B300" i="9"/>
  <c r="R300" i="9"/>
  <c r="A300" i="9"/>
  <c r="B221" i="9"/>
  <c r="R221" i="9"/>
  <c r="A221" i="9"/>
  <c r="AD90" i="9"/>
  <c r="J90" i="9"/>
  <c r="M90" i="9"/>
  <c r="V90" i="9"/>
  <c r="P90" i="9" s="1"/>
  <c r="N90" i="9"/>
  <c r="O90" i="9"/>
  <c r="L90" i="9"/>
  <c r="K90" i="9"/>
  <c r="A95" i="9"/>
  <c r="B95" i="9"/>
  <c r="R95" i="9"/>
  <c r="K83" i="9"/>
  <c r="J83" i="9"/>
  <c r="AD83" i="9"/>
  <c r="L83" i="9"/>
  <c r="O83" i="9"/>
  <c r="N83" i="9"/>
  <c r="V83" i="9"/>
  <c r="P83" i="9" s="1"/>
  <c r="M83" i="9"/>
  <c r="O110" i="9"/>
  <c r="V110" i="9"/>
  <c r="P110" i="9" s="1"/>
  <c r="N110" i="9"/>
  <c r="M110" i="9"/>
  <c r="J110" i="9"/>
  <c r="L110" i="9"/>
  <c r="AD110" i="9"/>
  <c r="K110" i="9"/>
  <c r="B93" i="9"/>
  <c r="R93" i="9"/>
  <c r="A93" i="9"/>
  <c r="J67" i="9"/>
  <c r="V67" i="9"/>
  <c r="P67" i="9" s="1"/>
  <c r="M67" i="9"/>
  <c r="L67" i="9"/>
  <c r="K67" i="9"/>
  <c r="AD67" i="9"/>
  <c r="O67" i="9"/>
  <c r="N67" i="9"/>
  <c r="V64" i="9"/>
  <c r="P64" i="9" s="1"/>
  <c r="J64" i="9"/>
  <c r="N64" i="9"/>
  <c r="K64" i="9"/>
  <c r="O64" i="9"/>
  <c r="L64" i="9"/>
  <c r="M64" i="9"/>
  <c r="AD64" i="9"/>
  <c r="J59" i="9"/>
  <c r="V59" i="9"/>
  <c r="P59" i="9" s="1"/>
  <c r="M59" i="9"/>
  <c r="L59" i="9"/>
  <c r="K59" i="9"/>
  <c r="AD59" i="9"/>
  <c r="N59" i="9"/>
  <c r="O59" i="9"/>
  <c r="R67" i="9"/>
  <c r="B67" i="9"/>
  <c r="A67" i="9"/>
  <c r="R258" i="9"/>
  <c r="R49" i="9"/>
  <c r="M62" i="9"/>
  <c r="AD62" i="9"/>
  <c r="J62" i="9"/>
  <c r="O62" i="9"/>
  <c r="N62" i="9"/>
  <c r="L62" i="9"/>
  <c r="V62" i="9"/>
  <c r="P62" i="9" s="1"/>
  <c r="K62" i="9"/>
  <c r="A89" i="9"/>
  <c r="B89" i="9"/>
  <c r="R89" i="9"/>
  <c r="B181" i="9"/>
  <c r="R181" i="9"/>
  <c r="A181" i="9"/>
  <c r="B135" i="9"/>
  <c r="A135" i="9"/>
  <c r="R135" i="9"/>
  <c r="N108" i="9"/>
  <c r="L108" i="9"/>
  <c r="V108" i="9"/>
  <c r="P108" i="9" s="1"/>
  <c r="AD108" i="9"/>
  <c r="M108" i="9"/>
  <c r="K108" i="9"/>
  <c r="J108" i="9"/>
  <c r="O108" i="9"/>
  <c r="N40" i="9"/>
  <c r="M40" i="9"/>
  <c r="L40" i="9"/>
  <c r="AD40" i="9"/>
  <c r="J40" i="9"/>
  <c r="O40" i="9"/>
  <c r="V40" i="9"/>
  <c r="P40" i="9" s="1"/>
  <c r="K40" i="9"/>
  <c r="N73" i="9"/>
  <c r="O73" i="9"/>
  <c r="J73" i="9"/>
  <c r="K73" i="9"/>
  <c r="M73" i="9"/>
  <c r="V73" i="9"/>
  <c r="P73" i="9" s="1"/>
  <c r="L73" i="9"/>
  <c r="AD73" i="9"/>
  <c r="B271" i="9"/>
  <c r="A271" i="9"/>
  <c r="R271" i="9"/>
  <c r="J111" i="9"/>
  <c r="O111" i="9"/>
  <c r="L111" i="9"/>
  <c r="N111" i="9"/>
  <c r="V111" i="9"/>
  <c r="P111" i="9" s="1"/>
  <c r="K111" i="9"/>
  <c r="AD111" i="9"/>
  <c r="M111" i="9"/>
  <c r="B78" i="9"/>
  <c r="R78" i="9"/>
  <c r="A78" i="9"/>
  <c r="J85" i="9"/>
  <c r="M85" i="9"/>
  <c r="L85" i="9"/>
  <c r="K85" i="9"/>
  <c r="V85" i="9"/>
  <c r="P85" i="9" s="1"/>
  <c r="O85" i="9"/>
  <c r="AD85" i="9"/>
  <c r="N85" i="9"/>
  <c r="R72" i="9"/>
  <c r="B72" i="9"/>
  <c r="A72" i="9"/>
  <c r="A117" i="9"/>
  <c r="B117" i="9"/>
  <c r="R117" i="9"/>
  <c r="AD141" i="9"/>
  <c r="O141" i="9"/>
  <c r="L141" i="9"/>
  <c r="K141" i="9"/>
  <c r="M141" i="9"/>
  <c r="N141" i="9"/>
  <c r="J141" i="9"/>
  <c r="V141" i="9"/>
  <c r="P141" i="9" s="1"/>
  <c r="N65" i="9"/>
  <c r="L65" i="9"/>
  <c r="O65" i="9"/>
  <c r="AD65" i="9"/>
  <c r="J65" i="9"/>
  <c r="M65" i="9"/>
  <c r="V65" i="9"/>
  <c r="P65" i="9" s="1"/>
  <c r="K65" i="9"/>
  <c r="R75" i="9"/>
  <c r="B75" i="9"/>
  <c r="A75" i="9"/>
  <c r="N89" i="9"/>
  <c r="L89" i="9"/>
  <c r="M89" i="9"/>
  <c r="V89" i="9"/>
  <c r="P89" i="9" s="1"/>
  <c r="AD89" i="9"/>
  <c r="J89" i="9"/>
  <c r="O89" i="9"/>
  <c r="K89" i="9"/>
  <c r="O146" i="9"/>
  <c r="L146" i="9"/>
  <c r="AD146" i="9"/>
  <c r="M146" i="9"/>
  <c r="J146" i="9"/>
  <c r="N86" i="9"/>
  <c r="K86" i="9"/>
  <c r="J86" i="9"/>
  <c r="AD86" i="9"/>
  <c r="O86" i="9"/>
  <c r="V86" i="9"/>
  <c r="P86" i="9" s="1"/>
  <c r="L86" i="9"/>
  <c r="M86" i="9"/>
  <c r="V140" i="9"/>
  <c r="P140" i="9" s="1"/>
  <c r="K140" i="9"/>
  <c r="J140" i="9"/>
  <c r="O140" i="9"/>
  <c r="L140" i="9"/>
  <c r="M140" i="9"/>
  <c r="N140" i="9"/>
  <c r="AD140" i="9"/>
  <c r="B243" i="9"/>
  <c r="A243" i="9"/>
  <c r="R243" i="9"/>
  <c r="B139" i="9"/>
  <c r="R139" i="9"/>
  <c r="A139" i="9"/>
  <c r="V139" i="9"/>
  <c r="P139" i="9" s="1"/>
  <c r="O139" i="9"/>
  <c r="AD139" i="9"/>
  <c r="K139" i="9"/>
  <c r="L139" i="9"/>
  <c r="J139" i="9"/>
  <c r="M139" i="9"/>
  <c r="N139" i="9"/>
  <c r="R262" i="9"/>
  <c r="B262" i="9"/>
  <c r="A262" i="9"/>
  <c r="R86" i="9"/>
  <c r="A86" i="9"/>
  <c r="B86" i="9"/>
  <c r="V206" i="9"/>
  <c r="P206" i="9" s="1"/>
  <c r="AD206" i="9"/>
  <c r="M206" i="9"/>
  <c r="L206" i="9"/>
  <c r="O206" i="9"/>
  <c r="K206" i="9"/>
  <c r="J206" i="9"/>
  <c r="N206" i="9"/>
  <c r="N118" i="9"/>
  <c r="AD118" i="9"/>
  <c r="K118" i="9"/>
  <c r="O118" i="9"/>
  <c r="J118" i="9"/>
  <c r="M118" i="9"/>
  <c r="L118" i="9"/>
  <c r="V118" i="9"/>
  <c r="P118" i="9" s="1"/>
  <c r="A126" i="9"/>
  <c r="R126" i="9"/>
  <c r="B126" i="9"/>
  <c r="O63" i="9"/>
  <c r="J63" i="9"/>
  <c r="M63" i="9"/>
  <c r="AD63" i="9"/>
  <c r="V63" i="9"/>
  <c r="P63" i="9" s="1"/>
  <c r="N63" i="9"/>
  <c r="K63" i="9"/>
  <c r="L63" i="9"/>
  <c r="V72" i="9"/>
  <c r="P72" i="9" s="1"/>
  <c r="AD72" i="9"/>
  <c r="J72" i="9"/>
  <c r="N72" i="9"/>
  <c r="K72" i="9"/>
  <c r="L72" i="9"/>
  <c r="O72" i="9"/>
  <c r="M72" i="9"/>
  <c r="O87" i="9"/>
  <c r="V87" i="9"/>
  <c r="P87" i="9" s="1"/>
  <c r="M87" i="9"/>
  <c r="L87" i="9"/>
  <c r="N87" i="9"/>
  <c r="J87" i="9"/>
  <c r="AD87" i="9"/>
  <c r="K87" i="9"/>
  <c r="B110" i="9"/>
  <c r="R110" i="9"/>
  <c r="A110" i="9"/>
  <c r="J135" i="9"/>
  <c r="K135" i="9"/>
  <c r="AD135" i="9"/>
  <c r="L135" i="9"/>
  <c r="O135" i="9"/>
  <c r="N135" i="9"/>
  <c r="V135" i="9"/>
  <c r="P135" i="9" s="1"/>
  <c r="M135" i="9"/>
  <c r="R157" i="9"/>
  <c r="A157" i="9"/>
  <c r="B157" i="9"/>
  <c r="A71" i="9"/>
  <c r="R71" i="9"/>
  <c r="B71" i="9"/>
  <c r="R182" i="9"/>
  <c r="A182" i="9"/>
  <c r="B182" i="9"/>
  <c r="K107" i="9"/>
  <c r="AD107" i="9"/>
  <c r="L107" i="9"/>
  <c r="N107" i="9"/>
  <c r="V107" i="9"/>
  <c r="P107" i="9" s="1"/>
  <c r="J107" i="9"/>
  <c r="M107" i="9"/>
  <c r="O107" i="9"/>
  <c r="J229" i="9"/>
  <c r="V229" i="9"/>
  <c r="P229" i="9" s="1"/>
  <c r="M229" i="9"/>
  <c r="L229" i="9"/>
  <c r="O229" i="9"/>
  <c r="K229" i="9"/>
  <c r="N229" i="9"/>
  <c r="AD229" i="9"/>
  <c r="B206" i="9"/>
  <c r="R206" i="9"/>
  <c r="A206" i="9"/>
  <c r="L60" i="9"/>
  <c r="J60" i="9"/>
  <c r="M60" i="9"/>
  <c r="K60" i="9"/>
  <c r="V60" i="9"/>
  <c r="P60" i="9" s="1"/>
  <c r="AD60" i="9"/>
  <c r="O60" i="9"/>
  <c r="N60" i="9"/>
  <c r="V166" i="9"/>
  <c r="P166" i="9" s="1"/>
  <c r="L166" i="9"/>
  <c r="N166" i="9"/>
  <c r="AD51" i="9"/>
  <c r="O51" i="9"/>
  <c r="K51" i="9"/>
  <c r="N51" i="9"/>
  <c r="M51" i="9"/>
  <c r="L51" i="9"/>
  <c r="J51" i="9"/>
  <c r="V51" i="9"/>
  <c r="P51" i="9" s="1"/>
  <c r="N42" i="9"/>
  <c r="AD42" i="9"/>
  <c r="J42" i="9"/>
  <c r="K42" i="9"/>
  <c r="L42" i="9"/>
  <c r="O42" i="9"/>
  <c r="M42" i="9"/>
  <c r="V42" i="9"/>
  <c r="P42" i="9" s="1"/>
  <c r="AD43" i="9"/>
  <c r="N43" i="9"/>
  <c r="O43" i="9"/>
  <c r="L43" i="9"/>
  <c r="M43" i="9"/>
  <c r="J43" i="9"/>
  <c r="K43" i="9"/>
  <c r="V43" i="9"/>
  <c r="P43" i="9" s="1"/>
  <c r="K49" i="9"/>
  <c r="N49" i="9"/>
  <c r="V49" i="9"/>
  <c r="P49" i="9" s="1"/>
  <c r="AD49" i="9"/>
  <c r="M49" i="9"/>
  <c r="J49" i="9"/>
  <c r="L49" i="9"/>
  <c r="O49" i="9"/>
  <c r="N57" i="9"/>
  <c r="O57" i="9"/>
  <c r="AD57" i="9"/>
  <c r="J57" i="9"/>
  <c r="M57" i="9"/>
  <c r="K57" i="9"/>
  <c r="V57" i="9"/>
  <c r="P57" i="9" s="1"/>
  <c r="L57" i="9"/>
  <c r="K52" i="9"/>
  <c r="M52" i="9"/>
  <c r="J52" i="9"/>
  <c r="L52" i="9"/>
  <c r="O52" i="9"/>
  <c r="N52" i="9"/>
  <c r="V52" i="9"/>
  <c r="P52" i="9" s="1"/>
  <c r="AD52" i="9"/>
  <c r="Q21" i="19"/>
  <c r="Q13" i="22"/>
  <c r="Q21" i="22"/>
  <c r="Q27" i="17"/>
  <c r="Q15" i="23"/>
  <c r="Q17" i="17"/>
  <c r="Q33" i="19"/>
  <c r="Q13" i="18"/>
  <c r="Q27" i="19"/>
  <c r="Q14" i="22"/>
  <c r="Q16" i="17"/>
  <c r="Q23" i="19"/>
  <c r="Q13" i="21"/>
  <c r="Q21" i="21"/>
  <c r="Q18" i="17"/>
  <c r="Q14" i="19"/>
  <c r="Q24" i="19"/>
  <c r="Q17" i="22"/>
  <c r="Q19" i="22"/>
  <c r="Q34" i="22"/>
  <c r="Q14" i="21"/>
  <c r="B13" i="23"/>
  <c r="Q13" i="17"/>
  <c r="Q16" i="18"/>
  <c r="Q18" i="18"/>
  <c r="Q27" i="18"/>
  <c r="Q15" i="19"/>
  <c r="Q19" i="19"/>
  <c r="Q31" i="19"/>
  <c r="Q18" i="20"/>
  <c r="Q16" i="22"/>
  <c r="Q14" i="17"/>
  <c r="Q16" i="19"/>
  <c r="Q13" i="20"/>
  <c r="Q19" i="20"/>
  <c r="Q18" i="22"/>
  <c r="Q14" i="20"/>
  <c r="Q20" i="20"/>
  <c r="Q18" i="21"/>
  <c r="Q15" i="18"/>
  <c r="Q17" i="18"/>
  <c r="Q25" i="19"/>
  <c r="Q15" i="20"/>
  <c r="Q20" i="22"/>
  <c r="Q18" i="23"/>
  <c r="A16" i="19"/>
  <c r="B16" i="18"/>
  <c r="A13" i="18"/>
  <c r="B18" i="17"/>
  <c r="B13" i="18"/>
  <c r="B20" i="21"/>
  <c r="B18" i="18"/>
  <c r="A14" i="19"/>
  <c r="A25" i="19"/>
  <c r="A14" i="23"/>
  <c r="A22" i="19"/>
  <c r="A32" i="19"/>
  <c r="B13" i="17"/>
  <c r="B23" i="22"/>
  <c r="B17" i="18"/>
  <c r="B22" i="21"/>
  <c r="B24" i="21"/>
  <c r="B17" i="23"/>
  <c r="B17" i="19"/>
  <c r="B20" i="19"/>
  <c r="B15" i="21"/>
  <c r="B18" i="19"/>
  <c r="B34" i="21"/>
  <c r="B24" i="22"/>
  <c r="B27" i="23"/>
  <c r="B30" i="19"/>
  <c r="B21" i="19"/>
  <c r="B24" i="19"/>
  <c r="B17" i="21"/>
  <c r="B25" i="22"/>
  <c r="B15" i="17"/>
  <c r="B19" i="19"/>
  <c r="B16" i="20"/>
  <c r="B23" i="21"/>
  <c r="B25" i="21"/>
  <c r="B16" i="23"/>
  <c r="A14" i="17"/>
  <c r="A17" i="17"/>
  <c r="A18" i="18"/>
  <c r="A27" i="19"/>
  <c r="A30" i="19"/>
  <c r="A15" i="22"/>
  <c r="A31" i="19"/>
  <c r="A17" i="18"/>
  <c r="A15" i="19"/>
  <c r="A19" i="19"/>
  <c r="A21" i="19"/>
  <c r="A15" i="17"/>
  <c r="A16" i="17"/>
  <c r="A13" i="20"/>
  <c r="A18" i="20"/>
  <c r="A22" i="22"/>
  <c r="A15" i="20"/>
  <c r="A16" i="18"/>
  <c r="A28" i="19"/>
  <c r="A13" i="19"/>
  <c r="A29" i="19"/>
  <c r="A32" i="20"/>
  <c r="A17" i="23"/>
  <c r="B24" i="23"/>
  <c r="A16" i="23"/>
  <c r="A22" i="23"/>
  <c r="A18" i="23"/>
  <c r="B21" i="23"/>
  <c r="B26" i="23"/>
  <c r="A21" i="22"/>
  <c r="A19" i="22"/>
  <c r="A17" i="21"/>
  <c r="Q17" i="21"/>
  <c r="A32" i="21"/>
  <c r="B18" i="21"/>
  <c r="Q26" i="21"/>
  <c r="Q17" i="20"/>
  <c r="A17" i="20"/>
  <c r="A14" i="20"/>
  <c r="Q16" i="20"/>
  <c r="A19" i="20"/>
  <c r="Q30" i="21"/>
  <c r="A33" i="21"/>
  <c r="Q29" i="21"/>
  <c r="Q27" i="21"/>
  <c r="A30" i="21"/>
  <c r="B13" i="21"/>
  <c r="A29" i="21"/>
  <c r="B21" i="21"/>
  <c r="A28" i="21"/>
  <c r="Q33" i="21"/>
  <c r="B14" i="21"/>
  <c r="Q31" i="21"/>
  <c r="Q15" i="22"/>
  <c r="A14" i="22"/>
  <c r="A23" i="23"/>
  <c r="A20" i="23"/>
  <c r="A19" i="23"/>
  <c r="B20" i="23"/>
  <c r="B19" i="23"/>
  <c r="B18" i="23"/>
  <c r="A24" i="23"/>
  <c r="B25" i="23"/>
  <c r="B23" i="20"/>
  <c r="Q23" i="20"/>
  <c r="B38" i="19"/>
  <c r="A38" i="19"/>
  <c r="Q16" i="21"/>
  <c r="A16" i="21"/>
  <c r="A18" i="17"/>
  <c r="A22" i="17"/>
  <c r="Q27" i="22"/>
  <c r="A27" i="22"/>
  <c r="B20" i="17"/>
  <c r="B23" i="17"/>
  <c r="B25" i="17"/>
  <c r="B26" i="17"/>
  <c r="Q13" i="19"/>
  <c r="B13" i="19"/>
  <c r="A17" i="19"/>
  <c r="Q22" i="19"/>
  <c r="A24" i="19"/>
  <c r="B25" i="19"/>
  <c r="Q32" i="19"/>
  <c r="B33" i="19"/>
  <c r="B37" i="19"/>
  <c r="A37" i="19"/>
  <c r="B41" i="19"/>
  <c r="A41" i="19"/>
  <c r="B22" i="20"/>
  <c r="Q22" i="20"/>
  <c r="B27" i="20"/>
  <c r="Q27" i="20"/>
  <c r="Q19" i="21"/>
  <c r="A19" i="21"/>
  <c r="A13" i="23"/>
  <c r="Q13" i="23"/>
  <c r="A27" i="18"/>
  <c r="B26" i="20"/>
  <c r="Q26" i="20"/>
  <c r="Q31" i="22"/>
  <c r="A31" i="22"/>
  <c r="B16" i="17"/>
  <c r="B27" i="17"/>
  <c r="B16" i="19"/>
  <c r="B32" i="19"/>
  <c r="A23" i="20"/>
  <c r="B25" i="20"/>
  <c r="Q25" i="20"/>
  <c r="B29" i="20"/>
  <c r="Q29" i="20"/>
  <c r="A13" i="21"/>
  <c r="Q20" i="21"/>
  <c r="A20" i="21"/>
  <c r="Q23" i="22"/>
  <c r="A23" i="22"/>
  <c r="Q26" i="22"/>
  <c r="A26" i="22"/>
  <c r="Q30" i="22"/>
  <c r="A30" i="22"/>
  <c r="Q17" i="23"/>
  <c r="B18" i="20"/>
  <c r="B14" i="20"/>
  <c r="B17" i="20"/>
  <c r="B32" i="20"/>
  <c r="B19" i="20"/>
  <c r="B15" i="20"/>
  <c r="B30" i="20"/>
  <c r="Q30" i="20"/>
  <c r="B17" i="17"/>
  <c r="B19" i="17"/>
  <c r="B21" i="17"/>
  <c r="B24" i="17"/>
  <c r="B14" i="18"/>
  <c r="Q25" i="18"/>
  <c r="B14" i="19"/>
  <c r="Q18" i="19"/>
  <c r="Q30" i="19"/>
  <c r="B31" i="19"/>
  <c r="A33" i="19"/>
  <c r="B36" i="19"/>
  <c r="A36" i="19"/>
  <c r="B40" i="19"/>
  <c r="A40" i="19"/>
  <c r="A20" i="20"/>
  <c r="A26" i="20"/>
  <c r="A30" i="20"/>
  <c r="A34" i="21"/>
  <c r="A25" i="21"/>
  <c r="A24" i="21"/>
  <c r="A23" i="21"/>
  <c r="A22" i="21"/>
  <c r="Q15" i="21"/>
  <c r="A15" i="21"/>
  <c r="B19" i="21"/>
  <c r="A21" i="21"/>
  <c r="B21" i="22"/>
  <c r="B17" i="22"/>
  <c r="B20" i="22"/>
  <c r="B16" i="22"/>
  <c r="B13" i="22"/>
  <c r="B19" i="22"/>
  <c r="B15" i="22"/>
  <c r="B18" i="22"/>
  <c r="B14" i="22"/>
  <c r="B27" i="22"/>
  <c r="B31" i="22"/>
  <c r="Q27" i="23"/>
  <c r="B31" i="20"/>
  <c r="Q31" i="20"/>
  <c r="Q32" i="22"/>
  <c r="A32" i="22"/>
  <c r="B34" i="19"/>
  <c r="A34" i="19"/>
  <c r="A27" i="17"/>
  <c r="A15" i="18"/>
  <c r="B27" i="18"/>
  <c r="B27" i="19"/>
  <c r="B26" i="19"/>
  <c r="B23" i="19"/>
  <c r="B29" i="19"/>
  <c r="Q20" i="19"/>
  <c r="A20" i="19"/>
  <c r="B22" i="19"/>
  <c r="B42" i="19"/>
  <c r="A42" i="19"/>
  <c r="Q42" i="19"/>
  <c r="A16" i="20"/>
  <c r="B20" i="20"/>
  <c r="B21" i="20"/>
  <c r="Q21" i="20"/>
  <c r="B24" i="20"/>
  <c r="Q24" i="20"/>
  <c r="B28" i="20"/>
  <c r="Q28" i="20"/>
  <c r="B16" i="21"/>
  <c r="Q25" i="22"/>
  <c r="A25" i="22"/>
  <c r="Q29" i="22"/>
  <c r="A29" i="22"/>
  <c r="Q33" i="22"/>
  <c r="A33" i="22"/>
  <c r="Q16" i="23"/>
  <c r="Q28" i="22"/>
  <c r="A28" i="22"/>
  <c r="Q24" i="22"/>
  <c r="A24" i="22"/>
  <c r="Q28" i="19"/>
  <c r="B28" i="19"/>
  <c r="Q17" i="19"/>
  <c r="Q29" i="19"/>
  <c r="B35" i="19"/>
  <c r="A35" i="19"/>
  <c r="B39" i="19"/>
  <c r="A39" i="19"/>
  <c r="B13" i="20"/>
  <c r="A22" i="20"/>
  <c r="A25" i="20"/>
  <c r="A29" i="20"/>
  <c r="Q22" i="22"/>
  <c r="B22" i="22"/>
  <c r="B34" i="22"/>
  <c r="A18" i="19"/>
  <c r="A34" i="22"/>
  <c r="Q34" i="21"/>
  <c r="A23" i="19"/>
  <c r="Q22" i="21"/>
  <c r="Q23" i="21"/>
  <c r="Q24" i="21"/>
  <c r="A13" i="22"/>
  <c r="A16" i="22"/>
  <c r="A20" i="22"/>
  <c r="B14" i="23"/>
  <c r="A14" i="21"/>
  <c r="A18" i="21"/>
  <c r="A15" i="23"/>
  <c r="A17" i="22"/>
  <c r="P8" i="1"/>
  <c r="K9" i="25" l="1"/>
  <c r="K9" i="21"/>
  <c r="K9" i="22"/>
  <c r="K9" i="19"/>
  <c r="K9" i="20"/>
  <c r="K9" i="18"/>
  <c r="K9" i="17"/>
  <c r="K9" i="23"/>
  <c r="W407" i="9"/>
  <c r="W408" i="9"/>
  <c r="W410" i="9"/>
  <c r="W411" i="9"/>
  <c r="W412" i="9"/>
  <c r="Y403" i="1" l="1"/>
  <c r="X403" i="1"/>
  <c r="W403" i="1"/>
  <c r="V403" i="1" s="1"/>
  <c r="Q403" i="1"/>
  <c r="R403" i="1" s="1"/>
  <c r="Y402" i="1"/>
  <c r="X402" i="1"/>
  <c r="W402" i="1"/>
  <c r="B402" i="1" s="1"/>
  <c r="Q402" i="1"/>
  <c r="R402" i="1" s="1"/>
  <c r="Y401" i="1"/>
  <c r="X401" i="1"/>
  <c r="W401" i="1"/>
  <c r="V401" i="1" s="1"/>
  <c r="Q401" i="1"/>
  <c r="R401" i="1" s="1"/>
  <c r="Y400" i="1"/>
  <c r="X400" i="1"/>
  <c r="W400" i="1"/>
  <c r="B400" i="1" s="1"/>
  <c r="Q400" i="1"/>
  <c r="R400" i="1" s="1"/>
  <c r="Y399" i="1"/>
  <c r="X399" i="1"/>
  <c r="W399" i="1"/>
  <c r="V399" i="1" s="1"/>
  <c r="Q399" i="1"/>
  <c r="R399" i="1" s="1"/>
  <c r="Y398" i="1"/>
  <c r="X398" i="1"/>
  <c r="W398" i="1"/>
  <c r="B398" i="1" s="1"/>
  <c r="Q398" i="1"/>
  <c r="R398" i="1" s="1"/>
  <c r="Y397" i="1"/>
  <c r="X397" i="1"/>
  <c r="W397" i="1"/>
  <c r="V397" i="1" s="1"/>
  <c r="Q397" i="1"/>
  <c r="R397" i="1" s="1"/>
  <c r="Y396" i="1"/>
  <c r="X396" i="1"/>
  <c r="W396" i="1"/>
  <c r="B396" i="1" s="1"/>
  <c r="Q396" i="1"/>
  <c r="R396" i="1" s="1"/>
  <c r="Y395" i="1"/>
  <c r="X395" i="1"/>
  <c r="W395" i="1"/>
  <c r="V395" i="1" s="1"/>
  <c r="Q395" i="1"/>
  <c r="R395" i="1" s="1"/>
  <c r="Y394" i="1"/>
  <c r="X394" i="1"/>
  <c r="W394" i="1"/>
  <c r="V394" i="1" s="1"/>
  <c r="Q394" i="1"/>
  <c r="R394" i="1" s="1"/>
  <c r="Y393" i="1"/>
  <c r="X393" i="1"/>
  <c r="W393" i="1"/>
  <c r="V393" i="1" s="1"/>
  <c r="Q393" i="1"/>
  <c r="R393" i="1" s="1"/>
  <c r="Y392" i="1"/>
  <c r="X392" i="1"/>
  <c r="W392" i="1"/>
  <c r="B392" i="1" s="1"/>
  <c r="Q392" i="1"/>
  <c r="R392" i="1" s="1"/>
  <c r="Y391" i="1"/>
  <c r="X391" i="1"/>
  <c r="W391" i="1"/>
  <c r="V391" i="1" s="1"/>
  <c r="Q391" i="1"/>
  <c r="R391" i="1" s="1"/>
  <c r="Y390" i="1"/>
  <c r="X390" i="1"/>
  <c r="W390" i="1"/>
  <c r="B390" i="1" s="1"/>
  <c r="Q390" i="1"/>
  <c r="R390" i="1" s="1"/>
  <c r="Y389" i="1"/>
  <c r="X389" i="1"/>
  <c r="W389" i="1"/>
  <c r="V389" i="1" s="1"/>
  <c r="Q389" i="1"/>
  <c r="R389" i="1" s="1"/>
  <c r="Y388" i="1"/>
  <c r="X388" i="1"/>
  <c r="W388" i="1"/>
  <c r="V388" i="1" s="1"/>
  <c r="Q388" i="1"/>
  <c r="R388" i="1" s="1"/>
  <c r="Y387" i="1"/>
  <c r="X387" i="1"/>
  <c r="W387" i="1"/>
  <c r="V387" i="1" s="1"/>
  <c r="Q387" i="1"/>
  <c r="R387" i="1" s="1"/>
  <c r="Y386" i="1"/>
  <c r="X386" i="1"/>
  <c r="W386" i="1"/>
  <c r="B386" i="1" s="1"/>
  <c r="Q386" i="1"/>
  <c r="R386" i="1" s="1"/>
  <c r="Y385" i="1"/>
  <c r="X385" i="1"/>
  <c r="W385" i="1"/>
  <c r="V385" i="1" s="1"/>
  <c r="Q385" i="1"/>
  <c r="R385" i="1" s="1"/>
  <c r="Y384" i="1"/>
  <c r="X384" i="1"/>
  <c r="W384" i="1"/>
  <c r="V384" i="1" s="1"/>
  <c r="Q384" i="1"/>
  <c r="R384" i="1" s="1"/>
  <c r="Y383" i="1"/>
  <c r="X383" i="1"/>
  <c r="W383" i="1"/>
  <c r="V383" i="1" s="1"/>
  <c r="Q383" i="1"/>
  <c r="R383" i="1" s="1"/>
  <c r="Y382" i="1"/>
  <c r="X382" i="1"/>
  <c r="W382" i="1"/>
  <c r="B382" i="1" s="1"/>
  <c r="Q382" i="1"/>
  <c r="R382" i="1" s="1"/>
  <c r="Y381" i="1"/>
  <c r="X381" i="1"/>
  <c r="W381" i="1"/>
  <c r="B381" i="1" s="1"/>
  <c r="Q381" i="1"/>
  <c r="R381" i="1" s="1"/>
  <c r="Y380" i="1"/>
  <c r="X380" i="1"/>
  <c r="W380" i="1"/>
  <c r="B380" i="1" s="1"/>
  <c r="Q380" i="1"/>
  <c r="R380" i="1" s="1"/>
  <c r="Y379" i="1"/>
  <c r="X379" i="1"/>
  <c r="W379" i="1"/>
  <c r="Q379" i="1"/>
  <c r="R379" i="1" s="1"/>
  <c r="Y378" i="1"/>
  <c r="X378" i="1"/>
  <c r="W378" i="1"/>
  <c r="V378" i="1" s="1"/>
  <c r="Q378" i="1"/>
  <c r="R378" i="1" s="1"/>
  <c r="Y377" i="1"/>
  <c r="X377" i="1"/>
  <c r="W377" i="1"/>
  <c r="Q377" i="1"/>
  <c r="R377" i="1" s="1"/>
  <c r="Y376" i="1"/>
  <c r="X376" i="1"/>
  <c r="W376" i="1"/>
  <c r="B376" i="1" s="1"/>
  <c r="Q376" i="1"/>
  <c r="R376" i="1" s="1"/>
  <c r="Y375" i="1"/>
  <c r="X375" i="1"/>
  <c r="W375" i="1"/>
  <c r="B375" i="1" s="1"/>
  <c r="Q375" i="1"/>
  <c r="R375" i="1" s="1"/>
  <c r="Y374" i="1"/>
  <c r="X374" i="1"/>
  <c r="W374" i="1"/>
  <c r="V374" i="1" s="1"/>
  <c r="Q374" i="1"/>
  <c r="R374" i="1" s="1"/>
  <c r="Y373" i="1"/>
  <c r="X373" i="1"/>
  <c r="W373" i="1"/>
  <c r="B373" i="1" s="1"/>
  <c r="Q373" i="1"/>
  <c r="R373" i="1" s="1"/>
  <c r="Y372" i="1"/>
  <c r="X372" i="1"/>
  <c r="W372" i="1"/>
  <c r="V372" i="1" s="1"/>
  <c r="Q372" i="1"/>
  <c r="R372" i="1" s="1"/>
  <c r="Y371" i="1"/>
  <c r="X371" i="1"/>
  <c r="W371" i="1"/>
  <c r="B371" i="1" s="1"/>
  <c r="Q371" i="1"/>
  <c r="R371" i="1" s="1"/>
  <c r="Y370" i="1"/>
  <c r="X370" i="1"/>
  <c r="W370" i="1"/>
  <c r="B370" i="1" s="1"/>
  <c r="Q370" i="1"/>
  <c r="R370" i="1" s="1"/>
  <c r="Y369" i="1"/>
  <c r="X369" i="1"/>
  <c r="W369" i="1"/>
  <c r="Q369" i="1"/>
  <c r="R369" i="1" s="1"/>
  <c r="Y368" i="1"/>
  <c r="X368" i="1"/>
  <c r="W368" i="1"/>
  <c r="V368" i="1" s="1"/>
  <c r="Q368" i="1"/>
  <c r="R368" i="1" s="1"/>
  <c r="Y367" i="1"/>
  <c r="X367" i="1"/>
  <c r="W367" i="1"/>
  <c r="Q367" i="1"/>
  <c r="R367" i="1" s="1"/>
  <c r="Y366" i="1"/>
  <c r="X366" i="1"/>
  <c r="W366" i="1"/>
  <c r="B366" i="1" s="1"/>
  <c r="Q366" i="1"/>
  <c r="R366" i="1" s="1"/>
  <c r="Y365" i="1"/>
  <c r="X365" i="1"/>
  <c r="W365" i="1"/>
  <c r="B365" i="1" s="1"/>
  <c r="Q365" i="1"/>
  <c r="R365" i="1" s="1"/>
  <c r="Y364" i="1"/>
  <c r="X364" i="1"/>
  <c r="W364" i="1"/>
  <c r="B364" i="1" s="1"/>
  <c r="Q364" i="1"/>
  <c r="R364" i="1" s="1"/>
  <c r="Y363" i="1"/>
  <c r="X363" i="1"/>
  <c r="W363" i="1"/>
  <c r="Q363" i="1"/>
  <c r="R363" i="1" s="1"/>
  <c r="Y362" i="1"/>
  <c r="X362" i="1"/>
  <c r="W362" i="1"/>
  <c r="V362" i="1" s="1"/>
  <c r="Q362" i="1"/>
  <c r="R362" i="1" s="1"/>
  <c r="Y361" i="1"/>
  <c r="X361" i="1"/>
  <c r="W361" i="1"/>
  <c r="Q361" i="1"/>
  <c r="R361" i="1" s="1"/>
  <c r="Y360" i="1"/>
  <c r="X360" i="1"/>
  <c r="W360" i="1"/>
  <c r="B360" i="1" s="1"/>
  <c r="Q360" i="1"/>
  <c r="R360" i="1" s="1"/>
  <c r="Y359" i="1"/>
  <c r="X359" i="1"/>
  <c r="W359" i="1"/>
  <c r="B359" i="1" s="1"/>
  <c r="Q359" i="1"/>
  <c r="R359" i="1" s="1"/>
  <c r="Y358" i="1"/>
  <c r="X358" i="1"/>
  <c r="W358" i="1"/>
  <c r="V358" i="1" s="1"/>
  <c r="Q358" i="1"/>
  <c r="R358" i="1" s="1"/>
  <c r="Y357" i="1"/>
  <c r="X357" i="1"/>
  <c r="W357" i="1"/>
  <c r="B357" i="1" s="1"/>
  <c r="Q357" i="1"/>
  <c r="R357" i="1" s="1"/>
  <c r="Y356" i="1"/>
  <c r="X356" i="1"/>
  <c r="W356" i="1"/>
  <c r="V356" i="1" s="1"/>
  <c r="Q356" i="1"/>
  <c r="R356" i="1" s="1"/>
  <c r="Y355" i="1"/>
  <c r="X355" i="1"/>
  <c r="W355" i="1"/>
  <c r="B355" i="1" s="1"/>
  <c r="Q355" i="1"/>
  <c r="R355" i="1" s="1"/>
  <c r="Y354" i="1"/>
  <c r="X354" i="1"/>
  <c r="W354" i="1"/>
  <c r="B354" i="1" s="1"/>
  <c r="Q354" i="1"/>
  <c r="R354" i="1" s="1"/>
  <c r="Y353" i="1"/>
  <c r="X353" i="1"/>
  <c r="W353" i="1"/>
  <c r="Q353" i="1"/>
  <c r="R353" i="1" s="1"/>
  <c r="Y352" i="1"/>
  <c r="X352" i="1"/>
  <c r="W352" i="1"/>
  <c r="V352" i="1" s="1"/>
  <c r="Q352" i="1"/>
  <c r="R352" i="1" s="1"/>
  <c r="Y351" i="1"/>
  <c r="X351" i="1"/>
  <c r="W351" i="1"/>
  <c r="Q351" i="1"/>
  <c r="R351" i="1" s="1"/>
  <c r="Y350" i="1"/>
  <c r="X350" i="1"/>
  <c r="W350" i="1"/>
  <c r="B350" i="1" s="1"/>
  <c r="Q350" i="1"/>
  <c r="R350" i="1" s="1"/>
  <c r="Y349" i="1"/>
  <c r="X349" i="1"/>
  <c r="W349" i="1"/>
  <c r="B349" i="1" s="1"/>
  <c r="Q349" i="1"/>
  <c r="R349" i="1" s="1"/>
  <c r="Y348" i="1"/>
  <c r="X348" i="1"/>
  <c r="W348" i="1"/>
  <c r="B348" i="1" s="1"/>
  <c r="Q348" i="1"/>
  <c r="R348" i="1" s="1"/>
  <c r="Y347" i="1"/>
  <c r="X347" i="1"/>
  <c r="W347" i="1"/>
  <c r="V347" i="1" s="1"/>
  <c r="Q347" i="1"/>
  <c r="R347" i="1" s="1"/>
  <c r="Y346" i="1"/>
  <c r="X346" i="1"/>
  <c r="W346" i="1"/>
  <c r="V346" i="1" s="1"/>
  <c r="Q346" i="1"/>
  <c r="R346" i="1" s="1"/>
  <c r="Y39" i="1"/>
  <c r="X39" i="1"/>
  <c r="W39" i="1"/>
  <c r="B39" i="1" s="1"/>
  <c r="Q39" i="1"/>
  <c r="R39" i="1" s="1"/>
  <c r="Y38" i="1"/>
  <c r="X38" i="1"/>
  <c r="W38" i="1"/>
  <c r="V38" i="1" s="1"/>
  <c r="Q38" i="1"/>
  <c r="R38" i="1" s="1"/>
  <c r="Y37" i="1"/>
  <c r="X37" i="1"/>
  <c r="W37" i="1"/>
  <c r="V37" i="1" s="1"/>
  <c r="Q37" i="1"/>
  <c r="R37" i="1" s="1"/>
  <c r="Y36" i="1"/>
  <c r="X36" i="1"/>
  <c r="W36" i="1"/>
  <c r="V36" i="1" s="1"/>
  <c r="Q36" i="1"/>
  <c r="R36" i="1" s="1"/>
  <c r="Y35" i="1"/>
  <c r="X35" i="1"/>
  <c r="W35" i="1"/>
  <c r="B35" i="1" s="1"/>
  <c r="Q35" i="1"/>
  <c r="R35" i="1" s="1"/>
  <c r="Y34" i="1"/>
  <c r="X34" i="1"/>
  <c r="W34" i="1"/>
  <c r="V34" i="1" s="1"/>
  <c r="Q34" i="1"/>
  <c r="R34" i="1" s="1"/>
  <c r="Y33" i="1"/>
  <c r="X33" i="1"/>
  <c r="W33" i="1"/>
  <c r="B33" i="1" s="1"/>
  <c r="Q33" i="1"/>
  <c r="R33" i="1" s="1"/>
  <c r="Y32" i="1"/>
  <c r="X32" i="1"/>
  <c r="W32" i="1"/>
  <c r="V32" i="1" s="1"/>
  <c r="Q32" i="1"/>
  <c r="R32" i="1" s="1"/>
  <c r="Y31" i="1"/>
  <c r="X31" i="1"/>
  <c r="W31" i="1"/>
  <c r="V31" i="1" s="1"/>
  <c r="Q31" i="1"/>
  <c r="R31" i="1" s="1"/>
  <c r="Y30" i="1"/>
  <c r="X30" i="1"/>
  <c r="W30" i="1"/>
  <c r="V30" i="1" s="1"/>
  <c r="Q30" i="1"/>
  <c r="R30" i="1" s="1"/>
  <c r="Y29" i="1"/>
  <c r="X29" i="1"/>
  <c r="W29" i="1"/>
  <c r="B29" i="1" s="1"/>
  <c r="Q29" i="1"/>
  <c r="R29" i="1" s="1"/>
  <c r="Y28" i="1"/>
  <c r="X28" i="1"/>
  <c r="W28" i="1"/>
  <c r="V28" i="1" s="1"/>
  <c r="Q28" i="1"/>
  <c r="R28" i="1" s="1"/>
  <c r="Y27" i="1"/>
  <c r="X27" i="1"/>
  <c r="W27" i="1"/>
  <c r="B27" i="1" s="1"/>
  <c r="Q27" i="1"/>
  <c r="R27" i="1" s="1"/>
  <c r="Y26" i="1"/>
  <c r="X26" i="1"/>
  <c r="W26" i="1"/>
  <c r="V26" i="1" s="1"/>
  <c r="Q26" i="1"/>
  <c r="R26" i="1" s="1"/>
  <c r="Y25" i="1"/>
  <c r="X25" i="1"/>
  <c r="W25" i="1"/>
  <c r="B25" i="1" s="1"/>
  <c r="Q25" i="1"/>
  <c r="R25" i="1" s="1"/>
  <c r="Y24" i="1"/>
  <c r="X24" i="1"/>
  <c r="W24" i="1"/>
  <c r="V24" i="1" s="1"/>
  <c r="Q24" i="1"/>
  <c r="R24" i="1" s="1"/>
  <c r="Y23" i="1"/>
  <c r="X23" i="1"/>
  <c r="W23" i="1"/>
  <c r="B23" i="1" s="1"/>
  <c r="Q23" i="1"/>
  <c r="R23" i="1" s="1"/>
  <c r="Y22" i="1"/>
  <c r="X22" i="1"/>
  <c r="W22" i="1"/>
  <c r="V22" i="1" s="1"/>
  <c r="Q22" i="1"/>
  <c r="R22" i="1" s="1"/>
  <c r="Y21" i="1"/>
  <c r="X21" i="1"/>
  <c r="D21" i="9" s="1"/>
  <c r="W21" i="1"/>
  <c r="B21" i="1" s="1"/>
  <c r="Q21" i="1"/>
  <c r="R21" i="1" s="1"/>
  <c r="Y20" i="1"/>
  <c r="X20" i="1"/>
  <c r="F20" i="9" s="1"/>
  <c r="W20" i="1"/>
  <c r="V20" i="1" s="1"/>
  <c r="Q20" i="1"/>
  <c r="R20" i="1" s="1"/>
  <c r="Y19" i="1"/>
  <c r="X19" i="1"/>
  <c r="E19" i="9" s="1"/>
  <c r="W19" i="1"/>
  <c r="V19" i="1" s="1"/>
  <c r="Q19" i="1"/>
  <c r="R19" i="1" s="1"/>
  <c r="Y18" i="1"/>
  <c r="X18" i="1"/>
  <c r="E18" i="9" s="1"/>
  <c r="W18" i="1"/>
  <c r="V18" i="1" s="1"/>
  <c r="Q18" i="1"/>
  <c r="R18" i="1" s="1"/>
  <c r="Y17" i="1"/>
  <c r="X17" i="1"/>
  <c r="I17" i="9" s="1"/>
  <c r="W17" i="1"/>
  <c r="V17" i="1" s="1"/>
  <c r="Q17" i="1"/>
  <c r="R17" i="1" s="1"/>
  <c r="Y16" i="1"/>
  <c r="X16" i="1"/>
  <c r="H16" i="9" s="1"/>
  <c r="W16" i="1"/>
  <c r="V16" i="1" s="1"/>
  <c r="Q16" i="1"/>
  <c r="R16" i="1" s="1"/>
  <c r="Y406" i="1"/>
  <c r="X406" i="1"/>
  <c r="W406" i="1"/>
  <c r="B406" i="1" s="1"/>
  <c r="Q406" i="1"/>
  <c r="R406" i="1" s="1"/>
  <c r="Y405" i="1"/>
  <c r="X405" i="1"/>
  <c r="W405" i="1"/>
  <c r="V405" i="1" s="1"/>
  <c r="Q405" i="1"/>
  <c r="R405" i="1" s="1"/>
  <c r="Y404" i="1"/>
  <c r="X404" i="1"/>
  <c r="W404" i="1"/>
  <c r="V404" i="1" s="1"/>
  <c r="Q404" i="1"/>
  <c r="R404" i="1" s="1"/>
  <c r="A35" i="1" l="1"/>
  <c r="A358" i="1"/>
  <c r="A398" i="1"/>
  <c r="A360" i="1"/>
  <c r="B374" i="1"/>
  <c r="B37" i="1"/>
  <c r="V360" i="1"/>
  <c r="A25" i="1"/>
  <c r="V29" i="1"/>
  <c r="A400" i="1"/>
  <c r="V25" i="1"/>
  <c r="V406" i="1"/>
  <c r="B26" i="1"/>
  <c r="A27" i="1"/>
  <c r="V33" i="1"/>
  <c r="V400" i="1"/>
  <c r="A29" i="1"/>
  <c r="A374" i="1"/>
  <c r="A392" i="1"/>
  <c r="B401" i="1"/>
  <c r="A402" i="1"/>
  <c r="V380" i="1"/>
  <c r="V392" i="1"/>
  <c r="A364" i="1"/>
  <c r="B362" i="1"/>
  <c r="A366" i="1"/>
  <c r="A380" i="1"/>
  <c r="B389" i="1"/>
  <c r="A390" i="1"/>
  <c r="B30" i="1"/>
  <c r="A31" i="1"/>
  <c r="V350" i="1"/>
  <c r="B378" i="1"/>
  <c r="A382" i="1"/>
  <c r="B387" i="1"/>
  <c r="A376" i="1"/>
  <c r="V23" i="1"/>
  <c r="B31" i="1"/>
  <c r="B32" i="1"/>
  <c r="A33" i="1"/>
  <c r="V39" i="1"/>
  <c r="B393" i="1"/>
  <c r="A394" i="1"/>
  <c r="A396" i="1"/>
  <c r="A406" i="1"/>
  <c r="A23" i="1"/>
  <c r="B36" i="1"/>
  <c r="A37" i="1"/>
  <c r="A39" i="1"/>
  <c r="A350" i="1"/>
  <c r="B358" i="1"/>
  <c r="V364" i="1"/>
  <c r="V376" i="1"/>
  <c r="D406" i="9"/>
  <c r="E406" i="9"/>
  <c r="F406" i="9"/>
  <c r="H406" i="9"/>
  <c r="I406" i="9"/>
  <c r="G406" i="9"/>
  <c r="H23" i="9"/>
  <c r="I23" i="9"/>
  <c r="D23" i="9"/>
  <c r="E23" i="9"/>
  <c r="F23" i="9"/>
  <c r="G23" i="9"/>
  <c r="D24" i="9"/>
  <c r="E24" i="9"/>
  <c r="F24" i="9"/>
  <c r="G24" i="9"/>
  <c r="H24" i="9"/>
  <c r="I24" i="9"/>
  <c r="B28" i="1"/>
  <c r="V35" i="1"/>
  <c r="G39" i="9"/>
  <c r="H39" i="9"/>
  <c r="I39" i="9"/>
  <c r="D39" i="9"/>
  <c r="E39" i="9"/>
  <c r="F39" i="9"/>
  <c r="I346" i="9"/>
  <c r="D346" i="9"/>
  <c r="F346" i="9"/>
  <c r="G346" i="9"/>
  <c r="E346" i="9"/>
  <c r="H346" i="9"/>
  <c r="V348" i="1"/>
  <c r="A356" i="1"/>
  <c r="D360" i="9"/>
  <c r="I360" i="9"/>
  <c r="E360" i="9"/>
  <c r="F360" i="9"/>
  <c r="G360" i="9"/>
  <c r="H360" i="9"/>
  <c r="B368" i="1"/>
  <c r="A370" i="1"/>
  <c r="G372" i="9"/>
  <c r="D372" i="9"/>
  <c r="E372" i="9"/>
  <c r="F372" i="9"/>
  <c r="H372" i="9"/>
  <c r="I372" i="9"/>
  <c r="G376" i="9"/>
  <c r="D376" i="9"/>
  <c r="E376" i="9"/>
  <c r="F376" i="9"/>
  <c r="H376" i="9"/>
  <c r="I376" i="9"/>
  <c r="A384" i="1"/>
  <c r="H385" i="9"/>
  <c r="D385" i="9"/>
  <c r="E385" i="9"/>
  <c r="F385" i="9"/>
  <c r="G385" i="9"/>
  <c r="I385" i="9"/>
  <c r="I396" i="9"/>
  <c r="D396" i="9"/>
  <c r="E396" i="9"/>
  <c r="G396" i="9"/>
  <c r="H396" i="9"/>
  <c r="F396" i="9"/>
  <c r="B403" i="1"/>
  <c r="D403" i="9"/>
  <c r="F403" i="9"/>
  <c r="G403" i="9"/>
  <c r="H403" i="9"/>
  <c r="E403" i="9"/>
  <c r="I403" i="9"/>
  <c r="D29" i="9"/>
  <c r="E29" i="9"/>
  <c r="F29" i="9"/>
  <c r="G29" i="9"/>
  <c r="H29" i="9"/>
  <c r="I29" i="9"/>
  <c r="E30" i="9"/>
  <c r="F30" i="9"/>
  <c r="G30" i="9"/>
  <c r="H30" i="9"/>
  <c r="I30" i="9"/>
  <c r="D30" i="9"/>
  <c r="B34" i="1"/>
  <c r="D347" i="9"/>
  <c r="E347" i="9"/>
  <c r="F347" i="9"/>
  <c r="H347" i="9"/>
  <c r="I347" i="9"/>
  <c r="G347" i="9"/>
  <c r="E357" i="9"/>
  <c r="F357" i="9"/>
  <c r="G357" i="9"/>
  <c r="D357" i="9"/>
  <c r="H357" i="9"/>
  <c r="I357" i="9"/>
  <c r="E361" i="9"/>
  <c r="F361" i="9"/>
  <c r="G361" i="9"/>
  <c r="H361" i="9"/>
  <c r="I361" i="9"/>
  <c r="D361" i="9"/>
  <c r="A372" i="1"/>
  <c r="I377" i="9"/>
  <c r="D377" i="9"/>
  <c r="E377" i="9"/>
  <c r="F377" i="9"/>
  <c r="G377" i="9"/>
  <c r="H377" i="9"/>
  <c r="B384" i="1"/>
  <c r="B385" i="1"/>
  <c r="E386" i="9"/>
  <c r="F386" i="9"/>
  <c r="G386" i="9"/>
  <c r="H386" i="9"/>
  <c r="I386" i="9"/>
  <c r="D386" i="9"/>
  <c r="D387" i="9"/>
  <c r="G387" i="9"/>
  <c r="H387" i="9"/>
  <c r="I387" i="9"/>
  <c r="E387" i="9"/>
  <c r="F387" i="9"/>
  <c r="I392" i="9"/>
  <c r="D392" i="9"/>
  <c r="E392" i="9"/>
  <c r="F392" i="9"/>
  <c r="G392" i="9"/>
  <c r="H392" i="9"/>
  <c r="G400" i="9"/>
  <c r="I400" i="9"/>
  <c r="D400" i="9"/>
  <c r="E400" i="9"/>
  <c r="F400" i="9"/>
  <c r="H400" i="9"/>
  <c r="B24" i="1"/>
  <c r="G35" i="9"/>
  <c r="H35" i="9"/>
  <c r="I35" i="9"/>
  <c r="D35" i="9"/>
  <c r="E35" i="9"/>
  <c r="F35" i="9"/>
  <c r="I36" i="9"/>
  <c r="D36" i="9"/>
  <c r="F36" i="9"/>
  <c r="G36" i="9"/>
  <c r="H36" i="9"/>
  <c r="E36" i="9"/>
  <c r="B346" i="1"/>
  <c r="A347" i="1"/>
  <c r="E348" i="9"/>
  <c r="F348" i="9"/>
  <c r="H348" i="9"/>
  <c r="D348" i="9"/>
  <c r="G348" i="9"/>
  <c r="I348" i="9"/>
  <c r="G349" i="9"/>
  <c r="H349" i="9"/>
  <c r="D349" i="9"/>
  <c r="I349" i="9"/>
  <c r="E349" i="9"/>
  <c r="F349" i="9"/>
  <c r="D362" i="9"/>
  <c r="G362" i="9"/>
  <c r="H362" i="9"/>
  <c r="I362" i="9"/>
  <c r="E362" i="9"/>
  <c r="F362" i="9"/>
  <c r="F363" i="9"/>
  <c r="I363" i="9"/>
  <c r="D363" i="9"/>
  <c r="E363" i="9"/>
  <c r="G363" i="9"/>
  <c r="H363" i="9"/>
  <c r="V366" i="1"/>
  <c r="I373" i="9"/>
  <c r="D373" i="9"/>
  <c r="E373" i="9"/>
  <c r="F373" i="9"/>
  <c r="G373" i="9"/>
  <c r="H373" i="9"/>
  <c r="E378" i="9"/>
  <c r="F378" i="9"/>
  <c r="G378" i="9"/>
  <c r="H378" i="9"/>
  <c r="I378" i="9"/>
  <c r="D378" i="9"/>
  <c r="D379" i="9"/>
  <c r="G379" i="9"/>
  <c r="H379" i="9"/>
  <c r="I379" i="9"/>
  <c r="E379" i="9"/>
  <c r="F379" i="9"/>
  <c r="V382" i="1"/>
  <c r="A386" i="1"/>
  <c r="F388" i="9"/>
  <c r="I388" i="9"/>
  <c r="D388" i="9"/>
  <c r="E388" i="9"/>
  <c r="G388" i="9"/>
  <c r="H388" i="9"/>
  <c r="B397" i="1"/>
  <c r="E397" i="9"/>
  <c r="F397" i="9"/>
  <c r="G397" i="9"/>
  <c r="D397" i="9"/>
  <c r="H397" i="9"/>
  <c r="I397" i="9"/>
  <c r="V398" i="1"/>
  <c r="D25" i="9"/>
  <c r="E25" i="9"/>
  <c r="F25" i="9"/>
  <c r="G25" i="9"/>
  <c r="H25" i="9"/>
  <c r="I25" i="9"/>
  <c r="E26" i="9"/>
  <c r="F26" i="9"/>
  <c r="G26" i="9"/>
  <c r="H26" i="9"/>
  <c r="I26" i="9"/>
  <c r="D26" i="9"/>
  <c r="A348" i="1"/>
  <c r="H350" i="9"/>
  <c r="I350" i="9"/>
  <c r="E350" i="9"/>
  <c r="G350" i="9"/>
  <c r="F350" i="9"/>
  <c r="D350" i="9"/>
  <c r="A362" i="1"/>
  <c r="H364" i="9"/>
  <c r="D364" i="9"/>
  <c r="E364" i="9"/>
  <c r="F364" i="9"/>
  <c r="G364" i="9"/>
  <c r="I364" i="9"/>
  <c r="I365" i="9"/>
  <c r="D365" i="9"/>
  <c r="E365" i="9"/>
  <c r="F365" i="9"/>
  <c r="G365" i="9"/>
  <c r="H365" i="9"/>
  <c r="A378" i="1"/>
  <c r="F380" i="9"/>
  <c r="I380" i="9"/>
  <c r="D380" i="9"/>
  <c r="E380" i="9"/>
  <c r="H380" i="9"/>
  <c r="G380" i="9"/>
  <c r="H381" i="9"/>
  <c r="D381" i="9"/>
  <c r="E381" i="9"/>
  <c r="F381" i="9"/>
  <c r="G381" i="9"/>
  <c r="I381" i="9"/>
  <c r="A388" i="1"/>
  <c r="H389" i="9"/>
  <c r="D389" i="9"/>
  <c r="E389" i="9"/>
  <c r="F389" i="9"/>
  <c r="G389" i="9"/>
  <c r="I389" i="9"/>
  <c r="V390" i="1"/>
  <c r="E393" i="9"/>
  <c r="F393" i="9"/>
  <c r="G393" i="9"/>
  <c r="I393" i="9"/>
  <c r="D393" i="9"/>
  <c r="H393" i="9"/>
  <c r="I401" i="9"/>
  <c r="D401" i="9"/>
  <c r="E401" i="9"/>
  <c r="G401" i="9"/>
  <c r="H401" i="9"/>
  <c r="F401" i="9"/>
  <c r="V27" i="1"/>
  <c r="G31" i="9"/>
  <c r="H31" i="9"/>
  <c r="I31" i="9"/>
  <c r="D31" i="9"/>
  <c r="E31" i="9"/>
  <c r="F31" i="9"/>
  <c r="I32" i="9"/>
  <c r="D32" i="9"/>
  <c r="E32" i="9"/>
  <c r="F32" i="9"/>
  <c r="G32" i="9"/>
  <c r="H32" i="9"/>
  <c r="I351" i="9"/>
  <c r="D351" i="9"/>
  <c r="F351" i="9"/>
  <c r="E351" i="9"/>
  <c r="G351" i="9"/>
  <c r="H351" i="9"/>
  <c r="H358" i="9"/>
  <c r="D358" i="9"/>
  <c r="E358" i="9"/>
  <c r="F358" i="9"/>
  <c r="G358" i="9"/>
  <c r="I358" i="9"/>
  <c r="F366" i="9"/>
  <c r="G366" i="9"/>
  <c r="H366" i="9"/>
  <c r="I366" i="9"/>
  <c r="D366" i="9"/>
  <c r="E366" i="9"/>
  <c r="F374" i="9"/>
  <c r="G374" i="9"/>
  <c r="H374" i="9"/>
  <c r="I374" i="9"/>
  <c r="D374" i="9"/>
  <c r="E374" i="9"/>
  <c r="E382" i="9"/>
  <c r="F382" i="9"/>
  <c r="G382" i="9"/>
  <c r="H382" i="9"/>
  <c r="I382" i="9"/>
  <c r="D382" i="9"/>
  <c r="E398" i="9"/>
  <c r="F398" i="9"/>
  <c r="G398" i="9"/>
  <c r="I398" i="9"/>
  <c r="D398" i="9"/>
  <c r="H398" i="9"/>
  <c r="V402" i="1"/>
  <c r="F404" i="9"/>
  <c r="H404" i="9"/>
  <c r="I404" i="9"/>
  <c r="D404" i="9"/>
  <c r="E404" i="9"/>
  <c r="G404" i="9"/>
  <c r="H405" i="9"/>
  <c r="D405" i="9"/>
  <c r="E405" i="9"/>
  <c r="F405" i="9"/>
  <c r="G405" i="9"/>
  <c r="I405" i="9"/>
  <c r="H22" i="9"/>
  <c r="D22" i="9"/>
  <c r="C22" i="9" s="1"/>
  <c r="AD22" i="9" s="1"/>
  <c r="G22" i="9"/>
  <c r="D37" i="9"/>
  <c r="E37" i="9"/>
  <c r="F37" i="9"/>
  <c r="H37" i="9"/>
  <c r="I37" i="9"/>
  <c r="G37" i="9"/>
  <c r="E38" i="9"/>
  <c r="F38" i="9"/>
  <c r="G38" i="9"/>
  <c r="H38" i="9"/>
  <c r="D38" i="9"/>
  <c r="I38" i="9"/>
  <c r="D352" i="9"/>
  <c r="F352" i="9"/>
  <c r="H352" i="9"/>
  <c r="E352" i="9"/>
  <c r="G352" i="9"/>
  <c r="I352" i="9"/>
  <c r="E353" i="9"/>
  <c r="F353" i="9"/>
  <c r="H353" i="9"/>
  <c r="D353" i="9"/>
  <c r="G353" i="9"/>
  <c r="I353" i="9"/>
  <c r="F359" i="9"/>
  <c r="E359" i="9"/>
  <c r="I359" i="9"/>
  <c r="D359" i="9"/>
  <c r="H359" i="9"/>
  <c r="G359" i="9"/>
  <c r="E367" i="9"/>
  <c r="H367" i="9"/>
  <c r="I367" i="9"/>
  <c r="D367" i="9"/>
  <c r="F367" i="9"/>
  <c r="G367" i="9"/>
  <c r="E375" i="9"/>
  <c r="H375" i="9"/>
  <c r="I375" i="9"/>
  <c r="D375" i="9"/>
  <c r="G375" i="9"/>
  <c r="F375" i="9"/>
  <c r="E390" i="9"/>
  <c r="F390" i="9"/>
  <c r="G390" i="9"/>
  <c r="H390" i="9"/>
  <c r="I390" i="9"/>
  <c r="D390" i="9"/>
  <c r="E394" i="9"/>
  <c r="G394" i="9"/>
  <c r="H394" i="9"/>
  <c r="I394" i="9"/>
  <c r="D394" i="9"/>
  <c r="F394" i="9"/>
  <c r="G27" i="9"/>
  <c r="H27" i="9"/>
  <c r="I27" i="9"/>
  <c r="D27" i="9"/>
  <c r="E27" i="9"/>
  <c r="F27" i="9"/>
  <c r="I28" i="9"/>
  <c r="D28" i="9"/>
  <c r="E28" i="9"/>
  <c r="F28" i="9"/>
  <c r="G28" i="9"/>
  <c r="H28" i="9"/>
  <c r="A352" i="1"/>
  <c r="G354" i="9"/>
  <c r="H354" i="9"/>
  <c r="D354" i="9"/>
  <c r="I354" i="9"/>
  <c r="E354" i="9"/>
  <c r="F354" i="9"/>
  <c r="I355" i="9"/>
  <c r="D355" i="9"/>
  <c r="F355" i="9"/>
  <c r="H355" i="9"/>
  <c r="E355" i="9"/>
  <c r="G355" i="9"/>
  <c r="G368" i="9"/>
  <c r="D368" i="9"/>
  <c r="E368" i="9"/>
  <c r="F368" i="9"/>
  <c r="H368" i="9"/>
  <c r="I368" i="9"/>
  <c r="I369" i="9"/>
  <c r="D369" i="9"/>
  <c r="E369" i="9"/>
  <c r="F369" i="9"/>
  <c r="G369" i="9"/>
  <c r="H369" i="9"/>
  <c r="B383" i="1"/>
  <c r="D383" i="9"/>
  <c r="G383" i="9"/>
  <c r="H383" i="9"/>
  <c r="I383" i="9"/>
  <c r="E383" i="9"/>
  <c r="F383" i="9"/>
  <c r="G391" i="9"/>
  <c r="I391" i="9"/>
  <c r="E391" i="9"/>
  <c r="F391" i="9"/>
  <c r="H391" i="9"/>
  <c r="D391" i="9"/>
  <c r="B394" i="1"/>
  <c r="B399" i="1"/>
  <c r="E399" i="9"/>
  <c r="G399" i="9"/>
  <c r="H399" i="9"/>
  <c r="I399" i="9"/>
  <c r="D399" i="9"/>
  <c r="F399" i="9"/>
  <c r="E402" i="9"/>
  <c r="F402" i="9"/>
  <c r="G402" i="9"/>
  <c r="D402" i="9"/>
  <c r="H402" i="9"/>
  <c r="I402" i="9"/>
  <c r="D33" i="9"/>
  <c r="E33" i="9"/>
  <c r="F33" i="9"/>
  <c r="G33" i="9"/>
  <c r="H33" i="9"/>
  <c r="I33" i="9"/>
  <c r="E34" i="9"/>
  <c r="F34" i="9"/>
  <c r="G34" i="9"/>
  <c r="H34" i="9"/>
  <c r="I34" i="9"/>
  <c r="D34" i="9"/>
  <c r="B38" i="1"/>
  <c r="B352" i="1"/>
  <c r="A354" i="1"/>
  <c r="D356" i="9"/>
  <c r="F356" i="9"/>
  <c r="H356" i="9"/>
  <c r="E356" i="9"/>
  <c r="G356" i="9"/>
  <c r="I356" i="9"/>
  <c r="A368" i="1"/>
  <c r="F370" i="9"/>
  <c r="G370" i="9"/>
  <c r="H370" i="9"/>
  <c r="I370" i="9"/>
  <c r="E370" i="9"/>
  <c r="D370" i="9"/>
  <c r="E371" i="9"/>
  <c r="H371" i="9"/>
  <c r="I371" i="9"/>
  <c r="D371" i="9"/>
  <c r="F371" i="9"/>
  <c r="G371" i="9"/>
  <c r="F384" i="9"/>
  <c r="I384" i="9"/>
  <c r="D384" i="9"/>
  <c r="E384" i="9"/>
  <c r="G384" i="9"/>
  <c r="H384" i="9"/>
  <c r="B391" i="1"/>
  <c r="B395" i="1"/>
  <c r="G395" i="9"/>
  <c r="I395" i="9"/>
  <c r="D395" i="9"/>
  <c r="E395" i="9"/>
  <c r="F395" i="9"/>
  <c r="H395" i="9"/>
  <c r="G16" i="9"/>
  <c r="B22" i="1"/>
  <c r="F22" i="9"/>
  <c r="F16" i="9"/>
  <c r="E22" i="9"/>
  <c r="I18" i="9"/>
  <c r="D18" i="9"/>
  <c r="I22" i="9"/>
  <c r="H17" i="9"/>
  <c r="I16" i="9"/>
  <c r="C21" i="9"/>
  <c r="AD21" i="9" s="1"/>
  <c r="W21" i="9"/>
  <c r="F21" i="9"/>
  <c r="E20" i="9"/>
  <c r="A19" i="1"/>
  <c r="B19" i="1"/>
  <c r="V21" i="1"/>
  <c r="I21" i="9"/>
  <c r="D20" i="9"/>
  <c r="A21" i="1"/>
  <c r="H21" i="9"/>
  <c r="G21" i="9"/>
  <c r="E21" i="9"/>
  <c r="S21" i="9" s="1"/>
  <c r="I20" i="9"/>
  <c r="H20" i="9"/>
  <c r="B20" i="1"/>
  <c r="G20" i="9"/>
  <c r="D19" i="9"/>
  <c r="I19" i="9"/>
  <c r="H19" i="9"/>
  <c r="G19" i="9"/>
  <c r="F19" i="9"/>
  <c r="H18" i="9"/>
  <c r="F17" i="9"/>
  <c r="E16" i="9"/>
  <c r="G17" i="9"/>
  <c r="A18" i="1"/>
  <c r="G18" i="9"/>
  <c r="E17" i="9"/>
  <c r="D16" i="9"/>
  <c r="W16" i="9" s="1"/>
  <c r="B16" i="1"/>
  <c r="B17" i="1"/>
  <c r="B18" i="1"/>
  <c r="F18" i="9"/>
  <c r="D17" i="9"/>
  <c r="V353" i="1"/>
  <c r="A353" i="1"/>
  <c r="V369" i="1"/>
  <c r="A369" i="1"/>
  <c r="B353" i="1"/>
  <c r="B356" i="1"/>
  <c r="V363" i="1"/>
  <c r="A363" i="1"/>
  <c r="B369" i="1"/>
  <c r="B372" i="1"/>
  <c r="V379" i="1"/>
  <c r="A379" i="1"/>
  <c r="B388" i="1"/>
  <c r="B404" i="1"/>
  <c r="A17" i="1"/>
  <c r="B347" i="1"/>
  <c r="V354" i="1"/>
  <c r="V357" i="1"/>
  <c r="A357" i="1"/>
  <c r="B363" i="1"/>
  <c r="V370" i="1"/>
  <c r="V373" i="1"/>
  <c r="A373" i="1"/>
  <c r="B379" i="1"/>
  <c r="V386" i="1"/>
  <c r="V351" i="1"/>
  <c r="A351" i="1"/>
  <c r="V367" i="1"/>
  <c r="A367" i="1"/>
  <c r="V396" i="1"/>
  <c r="B405" i="1"/>
  <c r="B351" i="1"/>
  <c r="V361" i="1"/>
  <c r="A361" i="1"/>
  <c r="B367" i="1"/>
  <c r="V377" i="1"/>
  <c r="A377" i="1"/>
  <c r="A20" i="1"/>
  <c r="A22" i="1"/>
  <c r="A24" i="1"/>
  <c r="A26" i="1"/>
  <c r="A28" i="1"/>
  <c r="A30" i="1"/>
  <c r="A32" i="1"/>
  <c r="A34" i="1"/>
  <c r="A36" i="1"/>
  <c r="A38" i="1"/>
  <c r="A346" i="1"/>
  <c r="V355" i="1"/>
  <c r="A355" i="1"/>
  <c r="B361" i="1"/>
  <c r="V371" i="1"/>
  <c r="A371" i="1"/>
  <c r="B377" i="1"/>
  <c r="A16" i="1"/>
  <c r="V349" i="1"/>
  <c r="A349" i="1"/>
  <c r="V365" i="1"/>
  <c r="A365" i="1"/>
  <c r="V381" i="1"/>
  <c r="A381" i="1"/>
  <c r="V359" i="1"/>
  <c r="A359" i="1"/>
  <c r="V375" i="1"/>
  <c r="A375" i="1"/>
  <c r="A383" i="1"/>
  <c r="A385" i="1"/>
  <c r="A387" i="1"/>
  <c r="A389" i="1"/>
  <c r="A391" i="1"/>
  <c r="A393" i="1"/>
  <c r="A395" i="1"/>
  <c r="A397" i="1"/>
  <c r="A399" i="1"/>
  <c r="A401" i="1"/>
  <c r="A403" i="1"/>
  <c r="A404" i="1"/>
  <c r="A405" i="1"/>
  <c r="X13" i="1"/>
  <c r="Y439" i="1"/>
  <c r="Y13" i="1"/>
  <c r="Y440" i="1"/>
  <c r="Y441" i="1"/>
  <c r="Y442" i="1"/>
  <c r="Y443" i="1"/>
  <c r="Y444" i="1"/>
  <c r="Y445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14" i="1"/>
  <c r="Y15" i="1"/>
  <c r="X14" i="1"/>
  <c r="D14" i="9" s="1"/>
  <c r="X15" i="1"/>
  <c r="S12" i="9"/>
  <c r="R12" i="9" s="1"/>
  <c r="E6" i="9"/>
  <c r="E7" i="9"/>
  <c r="Q13" i="1"/>
  <c r="R13" i="1" s="1"/>
  <c r="Q14" i="1"/>
  <c r="R14" i="1" s="1"/>
  <c r="Q15" i="1"/>
  <c r="R15" i="1" s="1"/>
  <c r="E18" i="7"/>
  <c r="J18" i="7" s="1"/>
  <c r="O413" i="9"/>
  <c r="O409" i="9"/>
  <c r="P439" i="1"/>
  <c r="O408" i="9" s="1"/>
  <c r="D413" i="9"/>
  <c r="W413" i="9" s="1"/>
  <c r="D409" i="9"/>
  <c r="W409" i="9" s="1"/>
  <c r="K8" i="9"/>
  <c r="E8" i="9"/>
  <c r="C8" i="9"/>
  <c r="L7" i="9"/>
  <c r="K7" i="9"/>
  <c r="C7" i="9"/>
  <c r="L6" i="9"/>
  <c r="K6" i="9"/>
  <c r="C6" i="9"/>
  <c r="L5" i="9"/>
  <c r="K5" i="9"/>
  <c r="E5" i="9"/>
  <c r="C5" i="9"/>
  <c r="L4" i="9"/>
  <c r="K4" i="9"/>
  <c r="E4" i="9"/>
  <c r="C4" i="9"/>
  <c r="L3" i="9"/>
  <c r="L2" i="9"/>
  <c r="L1" i="9"/>
  <c r="E14" i="7"/>
  <c r="J14" i="7" s="1"/>
  <c r="E15" i="7"/>
  <c r="P15" i="7" s="1"/>
  <c r="E16" i="7"/>
  <c r="J16" i="7" s="1"/>
  <c r="E17" i="7"/>
  <c r="P17" i="7" s="1"/>
  <c r="E19" i="7"/>
  <c r="J19" i="7" s="1"/>
  <c r="E20" i="7"/>
  <c r="F20" i="7" s="1"/>
  <c r="E21" i="7"/>
  <c r="P21" i="7" s="1"/>
  <c r="E22" i="7"/>
  <c r="E13" i="7"/>
  <c r="J13" i="7" s="1"/>
  <c r="L8" i="9"/>
  <c r="P44" i="7"/>
  <c r="P43" i="7"/>
  <c r="P42" i="7"/>
  <c r="P41" i="7"/>
  <c r="O41" i="7" s="1"/>
  <c r="P40" i="7"/>
  <c r="P60" i="7"/>
  <c r="O60" i="7" s="1"/>
  <c r="P59" i="7"/>
  <c r="P58" i="7"/>
  <c r="P57" i="7"/>
  <c r="P56" i="7"/>
  <c r="P55" i="7"/>
  <c r="P54" i="7"/>
  <c r="W419" i="1"/>
  <c r="V419" i="1" s="1"/>
  <c r="T419" i="1"/>
  <c r="S419" i="1"/>
  <c r="U419" i="1"/>
  <c r="U414" i="1"/>
  <c r="S414" i="1"/>
  <c r="T414" i="1"/>
  <c r="S415" i="1"/>
  <c r="T415" i="1"/>
  <c r="U415" i="1"/>
  <c r="U416" i="1"/>
  <c r="S416" i="1"/>
  <c r="T416" i="1"/>
  <c r="U417" i="1"/>
  <c r="S417" i="1"/>
  <c r="T417" i="1"/>
  <c r="U418" i="1"/>
  <c r="S418" i="1"/>
  <c r="T418" i="1"/>
  <c r="U420" i="1"/>
  <c r="S420" i="1"/>
  <c r="T420" i="1"/>
  <c r="N421" i="1"/>
  <c r="U421" i="1" s="1"/>
  <c r="S421" i="1"/>
  <c r="T421" i="1"/>
  <c r="N422" i="1"/>
  <c r="U422" i="1" s="1"/>
  <c r="S422" i="1"/>
  <c r="T422" i="1"/>
  <c r="N423" i="1"/>
  <c r="U423" i="1" s="1"/>
  <c r="S423" i="1"/>
  <c r="T423" i="1"/>
  <c r="N424" i="1"/>
  <c r="U424" i="1" s="1"/>
  <c r="S424" i="1"/>
  <c r="T424" i="1"/>
  <c r="N425" i="1"/>
  <c r="U425" i="1" s="1"/>
  <c r="S425" i="1"/>
  <c r="T425" i="1"/>
  <c r="N426" i="1"/>
  <c r="U426" i="1" s="1"/>
  <c r="S426" i="1"/>
  <c r="T426" i="1"/>
  <c r="N427" i="1"/>
  <c r="U427" i="1" s="1"/>
  <c r="S427" i="1"/>
  <c r="T427" i="1"/>
  <c r="N428" i="1"/>
  <c r="U428" i="1" s="1"/>
  <c r="S428" i="1"/>
  <c r="T428" i="1"/>
  <c r="N429" i="1"/>
  <c r="U429" i="1" s="1"/>
  <c r="S429" i="1"/>
  <c r="T429" i="1"/>
  <c r="N430" i="1"/>
  <c r="U430" i="1" s="1"/>
  <c r="S430" i="1"/>
  <c r="T430" i="1"/>
  <c r="N431" i="1"/>
  <c r="U431" i="1" s="1"/>
  <c r="S431" i="1"/>
  <c r="T431" i="1"/>
  <c r="N432" i="1"/>
  <c r="U432" i="1" s="1"/>
  <c r="S432" i="1"/>
  <c r="T432" i="1"/>
  <c r="N433" i="1"/>
  <c r="U433" i="1" s="1"/>
  <c r="S433" i="1"/>
  <c r="T433" i="1"/>
  <c r="N434" i="1"/>
  <c r="U434" i="1" s="1"/>
  <c r="S434" i="1"/>
  <c r="T434" i="1"/>
  <c r="N435" i="1"/>
  <c r="U435" i="1" s="1"/>
  <c r="S435" i="1"/>
  <c r="T435" i="1"/>
  <c r="N436" i="1"/>
  <c r="U436" i="1" s="1"/>
  <c r="S436" i="1"/>
  <c r="T436" i="1"/>
  <c r="F18" i="7"/>
  <c r="J22" i="7"/>
  <c r="F22" i="7"/>
  <c r="P22" i="7"/>
  <c r="A22" i="7" s="1"/>
  <c r="P46" i="7"/>
  <c r="P45" i="7"/>
  <c r="P39" i="7"/>
  <c r="P38" i="7"/>
  <c r="P63" i="7"/>
  <c r="O63" i="7" s="1"/>
  <c r="P62" i="7"/>
  <c r="B62" i="7" s="1"/>
  <c r="P61" i="7"/>
  <c r="A61" i="7" s="1"/>
  <c r="P53" i="7"/>
  <c r="P47" i="7"/>
  <c r="O47" i="7" s="1"/>
  <c r="P37" i="7"/>
  <c r="P36" i="7"/>
  <c r="P35" i="7"/>
  <c r="N408" i="1"/>
  <c r="U408" i="1" s="1"/>
  <c r="N409" i="1"/>
  <c r="U409" i="1" s="1"/>
  <c r="N410" i="1"/>
  <c r="U410" i="1" s="1"/>
  <c r="N411" i="1"/>
  <c r="U411" i="1" s="1"/>
  <c r="N413" i="1"/>
  <c r="U413" i="1" s="1"/>
  <c r="W421" i="1"/>
  <c r="A421" i="1" s="1"/>
  <c r="W420" i="1"/>
  <c r="V420" i="1" s="1"/>
  <c r="W418" i="1"/>
  <c r="V418" i="1" s="1"/>
  <c r="W417" i="1"/>
  <c r="V417" i="1" s="1"/>
  <c r="W416" i="1"/>
  <c r="A416" i="1" s="1"/>
  <c r="W415" i="1"/>
  <c r="A415" i="1" s="1"/>
  <c r="W414" i="1"/>
  <c r="A414" i="1" s="1"/>
  <c r="W428" i="1"/>
  <c r="A428" i="1" s="1"/>
  <c r="W427" i="1"/>
  <c r="V427" i="1" s="1"/>
  <c r="W426" i="1"/>
  <c r="A426" i="1" s="1"/>
  <c r="W425" i="1"/>
  <c r="V425" i="1" s="1"/>
  <c r="W424" i="1"/>
  <c r="V424" i="1" s="1"/>
  <c r="W423" i="1"/>
  <c r="V423" i="1" s="1"/>
  <c r="W422" i="1"/>
  <c r="V422" i="1" s="1"/>
  <c r="W15" i="1"/>
  <c r="V15" i="1" s="1"/>
  <c r="W14" i="1"/>
  <c r="V14" i="1" s="1"/>
  <c r="W432" i="1"/>
  <c r="V432" i="1" s="1"/>
  <c r="W431" i="1"/>
  <c r="V431" i="1" s="1"/>
  <c r="W430" i="1"/>
  <c r="V430" i="1" s="1"/>
  <c r="W429" i="1"/>
  <c r="V429" i="1" s="1"/>
  <c r="R408" i="1"/>
  <c r="R409" i="1"/>
  <c r="R410" i="1"/>
  <c r="P75" i="7"/>
  <c r="O75" i="7" s="1"/>
  <c r="P74" i="7"/>
  <c r="B74" i="7" s="1"/>
  <c r="P73" i="7"/>
  <c r="O73" i="7" s="1"/>
  <c r="P69" i="7"/>
  <c r="C69" i="7" s="1"/>
  <c r="P67" i="7"/>
  <c r="A67" i="7" s="1"/>
  <c r="P66" i="7"/>
  <c r="O66" i="7" s="1"/>
  <c r="P65" i="7"/>
  <c r="C65" i="7" s="1"/>
  <c r="P49" i="7"/>
  <c r="O49" i="7" s="1"/>
  <c r="P50" i="7"/>
  <c r="C50" i="7" s="1"/>
  <c r="P51" i="7"/>
  <c r="O51" i="7" s="1"/>
  <c r="P33" i="7"/>
  <c r="C33" i="7" s="1"/>
  <c r="P32" i="7"/>
  <c r="B32" i="7" s="1"/>
  <c r="P31" i="7"/>
  <c r="O31" i="7" s="1"/>
  <c r="P28" i="7"/>
  <c r="C28" i="7" s="1"/>
  <c r="P27" i="7"/>
  <c r="C27" i="7" s="1"/>
  <c r="P26" i="7"/>
  <c r="A26" i="7" s="1"/>
  <c r="W437" i="1"/>
  <c r="V437" i="1" s="1"/>
  <c r="W436" i="1"/>
  <c r="A436" i="1" s="1"/>
  <c r="W435" i="1"/>
  <c r="B435" i="1" s="1"/>
  <c r="W434" i="1"/>
  <c r="B434" i="1" s="1"/>
  <c r="W433" i="1"/>
  <c r="V433" i="1" s="1"/>
  <c r="W413" i="1"/>
  <c r="V413" i="1" s="1"/>
  <c r="W412" i="1"/>
  <c r="B412" i="1" s="1"/>
  <c r="W411" i="1"/>
  <c r="V411" i="1" s="1"/>
  <c r="W410" i="1"/>
  <c r="V410" i="1" s="1"/>
  <c r="W409" i="1"/>
  <c r="B409" i="1" s="1"/>
  <c r="W408" i="1"/>
  <c r="V408" i="1" s="1"/>
  <c r="W407" i="1"/>
  <c r="B407" i="1" s="1"/>
  <c r="W13" i="1"/>
  <c r="B13" i="1" s="1"/>
  <c r="T413" i="1"/>
  <c r="S413" i="1"/>
  <c r="T411" i="1"/>
  <c r="S411" i="1"/>
  <c r="R411" i="1"/>
  <c r="T410" i="1"/>
  <c r="S410" i="1"/>
  <c r="T409" i="1"/>
  <c r="S409" i="1"/>
  <c r="T408" i="1"/>
  <c r="S408" i="1"/>
  <c r="K3" i="7"/>
  <c r="K2" i="7"/>
  <c r="K1" i="7"/>
  <c r="P68" i="7"/>
  <c r="O68" i="7" s="1"/>
  <c r="P52" i="7"/>
  <c r="O52" i="7" s="1"/>
  <c r="P34" i="7"/>
  <c r="O34" i="7" s="1"/>
  <c r="P30" i="7"/>
  <c r="A30" i="7" s="1"/>
  <c r="P29" i="7"/>
  <c r="O29" i="7" s="1"/>
  <c r="P24" i="7"/>
  <c r="O24" i="7" s="1"/>
  <c r="P23" i="7"/>
  <c r="O23" i="7" s="1"/>
  <c r="W12" i="1"/>
  <c r="V12" i="1" s="1"/>
  <c r="P64" i="7"/>
  <c r="O64" i="7" s="1"/>
  <c r="P48" i="7"/>
  <c r="C48" i="7" s="1"/>
  <c r="P25" i="7"/>
  <c r="B25" i="7" s="1"/>
  <c r="K6" i="7"/>
  <c r="K7" i="7"/>
  <c r="K5" i="7"/>
  <c r="K4" i="7"/>
  <c r="P12" i="7"/>
  <c r="O12" i="7" s="1"/>
  <c r="G24" i="8"/>
  <c r="G20" i="8"/>
  <c r="D20" i="8"/>
  <c r="D78" i="7"/>
  <c r="F8" i="8"/>
  <c r="F7" i="8"/>
  <c r="F6" i="8"/>
  <c r="F5" i="8"/>
  <c r="F4" i="8"/>
  <c r="D8" i="8"/>
  <c r="D7" i="8"/>
  <c r="D6" i="8"/>
  <c r="D5" i="8"/>
  <c r="D4" i="8"/>
  <c r="J82" i="7"/>
  <c r="D82" i="7"/>
  <c r="D24" i="8" s="1"/>
  <c r="J78" i="7"/>
  <c r="G3" i="8"/>
  <c r="G2" i="8"/>
  <c r="G1" i="8"/>
  <c r="E8" i="8"/>
  <c r="E7" i="8"/>
  <c r="E6" i="8"/>
  <c r="E5" i="8"/>
  <c r="E4" i="8"/>
  <c r="C8" i="8"/>
  <c r="C7" i="8"/>
  <c r="C6" i="8"/>
  <c r="C5" i="8"/>
  <c r="C4" i="8"/>
  <c r="J8" i="7"/>
  <c r="J7" i="7"/>
  <c r="J6" i="7"/>
  <c r="J5" i="7"/>
  <c r="J4" i="7"/>
  <c r="C8" i="7"/>
  <c r="C7" i="7"/>
  <c r="C6" i="7"/>
  <c r="C5" i="7"/>
  <c r="C4" i="7"/>
  <c r="B46" i="9" l="1"/>
  <c r="B57" i="9"/>
  <c r="B58" i="9"/>
  <c r="B50" i="9"/>
  <c r="B53" i="9"/>
  <c r="B59" i="9"/>
  <c r="B40" i="9"/>
  <c r="B47" i="9"/>
  <c r="B54" i="9"/>
  <c r="B45" i="9"/>
  <c r="B52" i="9"/>
  <c r="B48" i="9"/>
  <c r="B43" i="9"/>
  <c r="B56" i="9"/>
  <c r="B41" i="9"/>
  <c r="B42" i="9"/>
  <c r="B51" i="9"/>
  <c r="B49" i="9"/>
  <c r="B55" i="9"/>
  <c r="B44" i="9"/>
  <c r="A36" i="7"/>
  <c r="A70" i="7"/>
  <c r="A71" i="7"/>
  <c r="A72" i="7"/>
  <c r="B70" i="7"/>
  <c r="B72" i="7"/>
  <c r="B71" i="7"/>
  <c r="F14" i="7"/>
  <c r="A46" i="9"/>
  <c r="A58" i="9"/>
  <c r="A53" i="9"/>
  <c r="A44" i="9"/>
  <c r="A57" i="9"/>
  <c r="A51" i="9"/>
  <c r="A42" i="9"/>
  <c r="A59" i="9"/>
  <c r="A52" i="9"/>
  <c r="A45" i="9"/>
  <c r="A49" i="9"/>
  <c r="A48" i="9"/>
  <c r="A56" i="9"/>
  <c r="A40" i="9"/>
  <c r="A55" i="9"/>
  <c r="A43" i="9"/>
  <c r="A50" i="9"/>
  <c r="A47" i="9"/>
  <c r="A54" i="9"/>
  <c r="A41" i="9"/>
  <c r="C70" i="7"/>
  <c r="C71" i="7" s="1"/>
  <c r="C72" i="7" s="1"/>
  <c r="C73" i="7" s="1"/>
  <c r="S391" i="9"/>
  <c r="W22" i="9"/>
  <c r="O42" i="7"/>
  <c r="A39" i="7"/>
  <c r="O43" i="7"/>
  <c r="O57" i="7"/>
  <c r="O74" i="7"/>
  <c r="C66" i="7"/>
  <c r="A33" i="7"/>
  <c r="A63" i="7"/>
  <c r="P18" i="7"/>
  <c r="A73" i="7"/>
  <c r="A45" i="7"/>
  <c r="A53" i="7"/>
  <c r="A44" i="7"/>
  <c r="B58" i="7"/>
  <c r="A59" i="7"/>
  <c r="A35" i="7"/>
  <c r="B38" i="7"/>
  <c r="J20" i="7"/>
  <c r="B40" i="7"/>
  <c r="B60" i="7"/>
  <c r="A57" i="7"/>
  <c r="B428" i="1"/>
  <c r="A48" i="7"/>
  <c r="B57" i="7"/>
  <c r="B52" i="7"/>
  <c r="A40" i="7"/>
  <c r="P13" i="7"/>
  <c r="C13" i="7" s="1"/>
  <c r="O48" i="7"/>
  <c r="O32" i="7"/>
  <c r="A54" i="7"/>
  <c r="B41" i="7"/>
  <c r="O44" i="7"/>
  <c r="F16" i="7"/>
  <c r="P16" i="7"/>
  <c r="O16" i="7" s="1"/>
  <c r="B44" i="7"/>
  <c r="A60" i="7"/>
  <c r="A69" i="7"/>
  <c r="A34" i="7"/>
  <c r="B73" i="7"/>
  <c r="O54" i="7"/>
  <c r="O69" i="7"/>
  <c r="O62" i="7"/>
  <c r="B69" i="7"/>
  <c r="C63" i="7"/>
  <c r="A28" i="7"/>
  <c r="B30" i="7"/>
  <c r="B66" i="7"/>
  <c r="B34" i="7"/>
  <c r="O33" i="7"/>
  <c r="A41" i="7"/>
  <c r="A42" i="7"/>
  <c r="A66" i="7"/>
  <c r="O58" i="7"/>
  <c r="B28" i="7"/>
  <c r="B46" i="7"/>
  <c r="F15" i="7"/>
  <c r="C62" i="7"/>
  <c r="B43" i="7"/>
  <c r="F19" i="7"/>
  <c r="A43" i="7"/>
  <c r="B36" i="7"/>
  <c r="B50" i="7"/>
  <c r="B39" i="7"/>
  <c r="P19" i="7"/>
  <c r="O19" i="7" s="1"/>
  <c r="A58" i="7"/>
  <c r="O39" i="7"/>
  <c r="A51" i="7"/>
  <c r="C30" i="7"/>
  <c r="C53" i="7"/>
  <c r="C54" i="7" s="1"/>
  <c r="C55" i="7" s="1"/>
  <c r="B54" i="7"/>
  <c r="O40" i="7"/>
  <c r="O36" i="7"/>
  <c r="B12" i="7"/>
  <c r="B55" i="7"/>
  <c r="B48" i="7"/>
  <c r="C51" i="7"/>
  <c r="C49" i="7"/>
  <c r="O30" i="7"/>
  <c r="P20" i="7"/>
  <c r="B20" i="7" s="1"/>
  <c r="A49" i="7"/>
  <c r="O61" i="7"/>
  <c r="B22" i="7"/>
  <c r="P14" i="7"/>
  <c r="O55" i="7"/>
  <c r="C22" i="7"/>
  <c r="A64" i="7"/>
  <c r="B51" i="7"/>
  <c r="C64" i="7"/>
  <c r="O22" i="7"/>
  <c r="B59" i="7"/>
  <c r="B61" i="7"/>
  <c r="A31" i="7"/>
  <c r="C31" i="7"/>
  <c r="B45" i="7"/>
  <c r="A55" i="7"/>
  <c r="B49" i="7"/>
  <c r="O28" i="7"/>
  <c r="B63" i="7"/>
  <c r="O45" i="7"/>
  <c r="O59" i="7"/>
  <c r="O17" i="7"/>
  <c r="B17" i="7"/>
  <c r="A17" i="7"/>
  <c r="A15" i="7"/>
  <c r="B15" i="7"/>
  <c r="O15" i="7"/>
  <c r="B47" i="7"/>
  <c r="A37" i="7"/>
  <c r="O56" i="7"/>
  <c r="B31" i="7"/>
  <c r="O37" i="7"/>
  <c r="O38" i="7"/>
  <c r="F17" i="7"/>
  <c r="B56" i="7"/>
  <c r="A65" i="7"/>
  <c r="B37" i="7"/>
  <c r="O53" i="7"/>
  <c r="J15" i="7"/>
  <c r="J17" i="7"/>
  <c r="A56" i="7"/>
  <c r="B27" i="7"/>
  <c r="B64" i="7"/>
  <c r="A27" i="7"/>
  <c r="B67" i="7"/>
  <c r="C67" i="7"/>
  <c r="O27" i="7"/>
  <c r="O67" i="7"/>
  <c r="B53" i="7"/>
  <c r="C61" i="7"/>
  <c r="A62" i="7"/>
  <c r="B42" i="7"/>
  <c r="B65" i="7"/>
  <c r="O65" i="7"/>
  <c r="F13" i="7"/>
  <c r="B415" i="1"/>
  <c r="A422" i="1"/>
  <c r="S26" i="9"/>
  <c r="S374" i="9"/>
  <c r="R374" i="9" s="1"/>
  <c r="S370" i="9"/>
  <c r="B370" i="9" s="1"/>
  <c r="A419" i="1"/>
  <c r="S394" i="9"/>
  <c r="R394" i="9" s="1"/>
  <c r="S36" i="9"/>
  <c r="B36" i="9" s="1"/>
  <c r="A417" i="1"/>
  <c r="S22" i="9"/>
  <c r="B22" i="9" s="1"/>
  <c r="B68" i="7"/>
  <c r="C21" i="7"/>
  <c r="O21" i="7"/>
  <c r="B21" i="7"/>
  <c r="A21" i="7"/>
  <c r="C32" i="7"/>
  <c r="O35" i="7"/>
  <c r="A38" i="7"/>
  <c r="B29" i="7"/>
  <c r="A32" i="7"/>
  <c r="A74" i="7"/>
  <c r="C26" i="7"/>
  <c r="A47" i="7"/>
  <c r="A46" i="7"/>
  <c r="F21" i="7"/>
  <c r="A50" i="7"/>
  <c r="B26" i="7"/>
  <c r="O26" i="7"/>
  <c r="O46" i="7"/>
  <c r="J21" i="7"/>
  <c r="O50" i="7"/>
  <c r="C25" i="7"/>
  <c r="O25" i="7"/>
  <c r="B33" i="7"/>
  <c r="B75" i="7"/>
  <c r="C75" i="7"/>
  <c r="B35" i="7"/>
  <c r="A25" i="7"/>
  <c r="A75" i="7"/>
  <c r="C35" i="7"/>
  <c r="V428" i="1"/>
  <c r="S355" i="9"/>
  <c r="B355" i="9" s="1"/>
  <c r="S361" i="9"/>
  <c r="A361" i="9" s="1"/>
  <c r="S346" i="9"/>
  <c r="B346" i="9" s="1"/>
  <c r="V435" i="1"/>
  <c r="S406" i="9"/>
  <c r="V22" i="9"/>
  <c r="S351" i="9"/>
  <c r="B351" i="9" s="1"/>
  <c r="S397" i="9"/>
  <c r="R397" i="9" s="1"/>
  <c r="A407" i="1"/>
  <c r="S395" i="9"/>
  <c r="B395" i="9" s="1"/>
  <c r="S384" i="9"/>
  <c r="R384" i="9" s="1"/>
  <c r="S367" i="9"/>
  <c r="A367" i="9" s="1"/>
  <c r="S38" i="9"/>
  <c r="B38" i="9" s="1"/>
  <c r="S350" i="9"/>
  <c r="B350" i="9" s="1"/>
  <c r="S373" i="9"/>
  <c r="B373" i="9" s="1"/>
  <c r="S372" i="9"/>
  <c r="R372" i="9" s="1"/>
  <c r="S360" i="9"/>
  <c r="S30" i="9"/>
  <c r="B30" i="9" s="1"/>
  <c r="S380" i="9"/>
  <c r="R380" i="9" s="1"/>
  <c r="S365" i="9"/>
  <c r="A365" i="9" s="1"/>
  <c r="S388" i="9"/>
  <c r="A388" i="9" s="1"/>
  <c r="S385" i="9"/>
  <c r="R385" i="9" s="1"/>
  <c r="S23" i="9"/>
  <c r="A418" i="1"/>
  <c r="B413" i="1"/>
  <c r="A408" i="1"/>
  <c r="B427" i="1"/>
  <c r="S34" i="9"/>
  <c r="R34" i="9" s="1"/>
  <c r="S352" i="9"/>
  <c r="S389" i="9"/>
  <c r="B389" i="9" s="1"/>
  <c r="S386" i="9"/>
  <c r="S24" i="9"/>
  <c r="A24" i="9" s="1"/>
  <c r="B422" i="1"/>
  <c r="A427" i="1"/>
  <c r="S27" i="9"/>
  <c r="S404" i="9"/>
  <c r="B404" i="9" s="1"/>
  <c r="S366" i="9"/>
  <c r="B366" i="9" s="1"/>
  <c r="S364" i="9"/>
  <c r="A364" i="9" s="1"/>
  <c r="S392" i="9"/>
  <c r="B392" i="9" s="1"/>
  <c r="S347" i="9"/>
  <c r="B347" i="9" s="1"/>
  <c r="V21" i="9"/>
  <c r="L21" i="9"/>
  <c r="J21" i="9"/>
  <c r="K21" i="9"/>
  <c r="N22" i="9"/>
  <c r="N21" i="9"/>
  <c r="J22" i="9"/>
  <c r="O21" i="9"/>
  <c r="M21" i="9"/>
  <c r="K22" i="9"/>
  <c r="B436" i="1"/>
  <c r="V436" i="1"/>
  <c r="C370" i="9"/>
  <c r="W370" i="9"/>
  <c r="C34" i="9"/>
  <c r="W34" i="9"/>
  <c r="S368" i="9"/>
  <c r="R368" i="9" s="1"/>
  <c r="C27" i="9"/>
  <c r="W27" i="9"/>
  <c r="C394" i="9"/>
  <c r="W394" i="9"/>
  <c r="S375" i="9"/>
  <c r="R375" i="9" s="1"/>
  <c r="C352" i="9"/>
  <c r="W352" i="9"/>
  <c r="C404" i="9"/>
  <c r="W404" i="9"/>
  <c r="S382" i="9"/>
  <c r="B382" i="9" s="1"/>
  <c r="C366" i="9"/>
  <c r="W366" i="9"/>
  <c r="S358" i="9"/>
  <c r="B358" i="9" s="1"/>
  <c r="S31" i="9"/>
  <c r="A31" i="9" s="1"/>
  <c r="S401" i="9"/>
  <c r="S393" i="9"/>
  <c r="A393" i="9" s="1"/>
  <c r="C364" i="9"/>
  <c r="W364" i="9"/>
  <c r="S379" i="9"/>
  <c r="B379" i="9" s="1"/>
  <c r="C36" i="9"/>
  <c r="W36" i="9"/>
  <c r="S400" i="9"/>
  <c r="C392" i="9"/>
  <c r="W392" i="9"/>
  <c r="C386" i="9"/>
  <c r="W386" i="9"/>
  <c r="C347" i="9"/>
  <c r="W347" i="9"/>
  <c r="S376" i="9"/>
  <c r="R376" i="9" s="1"/>
  <c r="C360" i="9"/>
  <c r="W360" i="9"/>
  <c r="S356" i="9"/>
  <c r="B356" i="9" s="1"/>
  <c r="S402" i="9"/>
  <c r="B402" i="9" s="1"/>
  <c r="S383" i="9"/>
  <c r="A383" i="9" s="1"/>
  <c r="C368" i="9"/>
  <c r="W368" i="9"/>
  <c r="C359" i="9"/>
  <c r="W359" i="9"/>
  <c r="C358" i="9"/>
  <c r="W358" i="9"/>
  <c r="C31" i="9"/>
  <c r="W31" i="9"/>
  <c r="C401" i="9"/>
  <c r="W401" i="9"/>
  <c r="S362" i="9"/>
  <c r="C349" i="9"/>
  <c r="W349" i="9"/>
  <c r="S348" i="9"/>
  <c r="A348" i="9" s="1"/>
  <c r="C400" i="9"/>
  <c r="W400" i="9"/>
  <c r="C376" i="9"/>
  <c r="W376" i="9"/>
  <c r="S33" i="9"/>
  <c r="C391" i="9"/>
  <c r="W391" i="9"/>
  <c r="S369" i="9"/>
  <c r="A369" i="9" s="1"/>
  <c r="S354" i="9"/>
  <c r="B354" i="9" s="1"/>
  <c r="S390" i="9"/>
  <c r="S353" i="9"/>
  <c r="B353" i="9" s="1"/>
  <c r="C38" i="9"/>
  <c r="N38" i="9" s="1"/>
  <c r="W38" i="9"/>
  <c r="S398" i="9"/>
  <c r="A398" i="9" s="1"/>
  <c r="C374" i="9"/>
  <c r="N374" i="9" s="1"/>
  <c r="W374" i="9"/>
  <c r="C380" i="9"/>
  <c r="W380" i="9"/>
  <c r="C365" i="9"/>
  <c r="W365" i="9"/>
  <c r="C26" i="9"/>
  <c r="W26" i="9"/>
  <c r="C397" i="9"/>
  <c r="W397" i="9"/>
  <c r="C388" i="9"/>
  <c r="W388" i="9"/>
  <c r="S378" i="9"/>
  <c r="S357" i="9"/>
  <c r="R357" i="9" s="1"/>
  <c r="C30" i="9"/>
  <c r="W30" i="9"/>
  <c r="S403" i="9"/>
  <c r="R403" i="9" s="1"/>
  <c r="C385" i="9"/>
  <c r="W385" i="9"/>
  <c r="S39" i="9"/>
  <c r="C23" i="9"/>
  <c r="W23" i="9"/>
  <c r="C33" i="9"/>
  <c r="W33" i="9"/>
  <c r="C399" i="9"/>
  <c r="W399" i="9"/>
  <c r="C369" i="9"/>
  <c r="W369" i="9"/>
  <c r="S28" i="9"/>
  <c r="C367" i="9"/>
  <c r="W367" i="9"/>
  <c r="S359" i="9"/>
  <c r="B359" i="9" s="1"/>
  <c r="S37" i="9"/>
  <c r="S405" i="9"/>
  <c r="B405" i="9" s="1"/>
  <c r="C382" i="9"/>
  <c r="W382" i="9"/>
  <c r="C350" i="9"/>
  <c r="W350" i="9"/>
  <c r="S35" i="9"/>
  <c r="S387" i="9"/>
  <c r="S377" i="9"/>
  <c r="B377" i="9" s="1"/>
  <c r="S396" i="9"/>
  <c r="C39" i="9"/>
  <c r="J39" i="9" s="1"/>
  <c r="W39" i="9"/>
  <c r="C371" i="9"/>
  <c r="W371" i="9"/>
  <c r="C356" i="9"/>
  <c r="W356" i="9"/>
  <c r="C354" i="9"/>
  <c r="W354" i="9"/>
  <c r="C28" i="9"/>
  <c r="W28" i="9"/>
  <c r="C37" i="9"/>
  <c r="W37" i="9"/>
  <c r="C405" i="9"/>
  <c r="W405" i="9"/>
  <c r="S32" i="9"/>
  <c r="R32" i="9" s="1"/>
  <c r="C393" i="9"/>
  <c r="W393" i="9"/>
  <c r="S381" i="9"/>
  <c r="R381" i="9" s="1"/>
  <c r="S25" i="9"/>
  <c r="R25" i="9" s="1"/>
  <c r="C379" i="9"/>
  <c r="W379" i="9"/>
  <c r="S363" i="9"/>
  <c r="B363" i="9" s="1"/>
  <c r="C35" i="9"/>
  <c r="J35" i="9" s="1"/>
  <c r="W35" i="9"/>
  <c r="C377" i="9"/>
  <c r="W377" i="9"/>
  <c r="S29" i="9"/>
  <c r="A29" i="9" s="1"/>
  <c r="C396" i="9"/>
  <c r="W396" i="9"/>
  <c r="C383" i="9"/>
  <c r="W383" i="9"/>
  <c r="C390" i="9"/>
  <c r="W390" i="9"/>
  <c r="C375" i="9"/>
  <c r="W375" i="9"/>
  <c r="C32" i="9"/>
  <c r="W32" i="9"/>
  <c r="C381" i="9"/>
  <c r="W381" i="9"/>
  <c r="C25" i="9"/>
  <c r="W25" i="9"/>
  <c r="C378" i="9"/>
  <c r="W378" i="9"/>
  <c r="C363" i="9"/>
  <c r="W363" i="9"/>
  <c r="C362" i="9"/>
  <c r="W362" i="9"/>
  <c r="C29" i="9"/>
  <c r="W29" i="9"/>
  <c r="C402" i="9"/>
  <c r="W402" i="9"/>
  <c r="C398" i="9"/>
  <c r="W398" i="9"/>
  <c r="C389" i="9"/>
  <c r="W389" i="9"/>
  <c r="C348" i="9"/>
  <c r="W348" i="9"/>
  <c r="C403" i="9"/>
  <c r="W403" i="9"/>
  <c r="C24" i="9"/>
  <c r="W24" i="9"/>
  <c r="C395" i="9"/>
  <c r="W395" i="9"/>
  <c r="C384" i="9"/>
  <c r="W384" i="9"/>
  <c r="S371" i="9"/>
  <c r="S399" i="9"/>
  <c r="C355" i="9"/>
  <c r="W355" i="9"/>
  <c r="C353" i="9"/>
  <c r="J353" i="9" s="1"/>
  <c r="W353" i="9"/>
  <c r="C351" i="9"/>
  <c r="W351" i="9"/>
  <c r="C373" i="9"/>
  <c r="W373" i="9"/>
  <c r="S349" i="9"/>
  <c r="B349" i="9" s="1"/>
  <c r="C387" i="9"/>
  <c r="W387" i="9"/>
  <c r="C361" i="9"/>
  <c r="W361" i="9"/>
  <c r="C357" i="9"/>
  <c r="J357" i="9" s="1"/>
  <c r="W357" i="9"/>
  <c r="C372" i="9"/>
  <c r="W372" i="9"/>
  <c r="C346" i="9"/>
  <c r="W346" i="9"/>
  <c r="C406" i="9"/>
  <c r="W406" i="9"/>
  <c r="C17" i="9"/>
  <c r="L17" i="9" s="1"/>
  <c r="W17" i="9"/>
  <c r="C18" i="9"/>
  <c r="W18" i="9"/>
  <c r="S16" i="9"/>
  <c r="C14" i="9"/>
  <c r="AD14" i="9" s="1"/>
  <c r="W14" i="9"/>
  <c r="S18" i="9"/>
  <c r="O22" i="9"/>
  <c r="M22" i="9"/>
  <c r="L22" i="9"/>
  <c r="S17" i="9"/>
  <c r="W19" i="9"/>
  <c r="C20" i="9"/>
  <c r="V20" i="9" s="1"/>
  <c r="W20" i="9"/>
  <c r="S20" i="9"/>
  <c r="S19" i="9"/>
  <c r="I15" i="9"/>
  <c r="F15" i="9"/>
  <c r="G15" i="9"/>
  <c r="D15" i="9"/>
  <c r="E15" i="9"/>
  <c r="H15" i="9"/>
  <c r="B394" i="9"/>
  <c r="A402" i="9"/>
  <c r="B12" i="9"/>
  <c r="R361" i="9"/>
  <c r="R391" i="9"/>
  <c r="B391" i="9"/>
  <c r="A391" i="9"/>
  <c r="A12" i="9"/>
  <c r="B417" i="1"/>
  <c r="B423" i="1"/>
  <c r="K8" i="7"/>
  <c r="A423" i="1"/>
  <c r="B419" i="1"/>
  <c r="A434" i="1"/>
  <c r="B411" i="1"/>
  <c r="B421" i="1"/>
  <c r="A435" i="1"/>
  <c r="A433" i="1"/>
  <c r="A411" i="1"/>
  <c r="B433" i="1"/>
  <c r="B408" i="1"/>
  <c r="V409" i="1"/>
  <c r="A430" i="1"/>
  <c r="B420" i="1"/>
  <c r="A425" i="1"/>
  <c r="V407" i="1"/>
  <c r="A420" i="1"/>
  <c r="B416" i="1"/>
  <c r="B425" i="1"/>
  <c r="A409" i="1"/>
  <c r="B418" i="1"/>
  <c r="B437" i="1"/>
  <c r="B430" i="1"/>
  <c r="B23" i="7"/>
  <c r="A29" i="7"/>
  <c r="V434" i="1"/>
  <c r="A431" i="1"/>
  <c r="A14" i="1"/>
  <c r="A424" i="1"/>
  <c r="V415" i="1"/>
  <c r="B24" i="7"/>
  <c r="A412" i="1"/>
  <c r="B429" i="1"/>
  <c r="B424" i="1"/>
  <c r="V426" i="1"/>
  <c r="V421" i="1"/>
  <c r="V416" i="1"/>
  <c r="V412" i="1"/>
  <c r="A437" i="1"/>
  <c r="A413" i="1"/>
  <c r="B431" i="1"/>
  <c r="B21" i="9"/>
  <c r="A12" i="7"/>
  <c r="A429" i="1"/>
  <c r="A23" i="7"/>
  <c r="A24" i="7"/>
  <c r="A68" i="7"/>
  <c r="A410" i="1"/>
  <c r="B410" i="1"/>
  <c r="B432" i="1"/>
  <c r="A12" i="1"/>
  <c r="A52" i="7"/>
  <c r="B12" i="1"/>
  <c r="V414" i="1"/>
  <c r="B414" i="1"/>
  <c r="A432" i="1"/>
  <c r="B426" i="1"/>
  <c r="U437" i="1"/>
  <c r="I14" i="9"/>
  <c r="H14" i="9"/>
  <c r="G14" i="9"/>
  <c r="F14" i="9"/>
  <c r="S437" i="1"/>
  <c r="E14" i="9"/>
  <c r="S14" i="9" s="1"/>
  <c r="B15" i="1"/>
  <c r="A15" i="1"/>
  <c r="A13" i="1"/>
  <c r="G13" i="9"/>
  <c r="B14" i="1"/>
  <c r="F13" i="9"/>
  <c r="D13" i="9"/>
  <c r="V13" i="1"/>
  <c r="E13" i="9"/>
  <c r="I13" i="9"/>
  <c r="X13" i="9" s="1"/>
  <c r="H13" i="9"/>
  <c r="T437" i="1"/>
  <c r="J77" i="7"/>
  <c r="G19" i="8"/>
  <c r="A395" i="9" l="1"/>
  <c r="B367" i="9"/>
  <c r="A36" i="9"/>
  <c r="C56" i="7"/>
  <c r="C57" i="7" s="1"/>
  <c r="B16" i="7"/>
  <c r="R36" i="9"/>
  <c r="R395" i="9"/>
  <c r="A18" i="7"/>
  <c r="O18" i="7"/>
  <c r="B18" i="7"/>
  <c r="C36" i="7"/>
  <c r="A13" i="7"/>
  <c r="B383" i="9"/>
  <c r="A350" i="9"/>
  <c r="R350" i="9"/>
  <c r="B372" i="9"/>
  <c r="B397" i="9"/>
  <c r="A372" i="9"/>
  <c r="A357" i="9"/>
  <c r="A397" i="9"/>
  <c r="B357" i="9"/>
  <c r="B32" i="9"/>
  <c r="R377" i="9"/>
  <c r="A394" i="9"/>
  <c r="A32" i="9"/>
  <c r="A377" i="9"/>
  <c r="A355" i="9"/>
  <c r="R355" i="9"/>
  <c r="B13" i="7"/>
  <c r="O13" i="7"/>
  <c r="A16" i="7"/>
  <c r="C20" i="7"/>
  <c r="B19" i="7"/>
  <c r="A19" i="7"/>
  <c r="C14" i="7"/>
  <c r="O14" i="7"/>
  <c r="B14" i="7"/>
  <c r="A14" i="7"/>
  <c r="O20" i="7"/>
  <c r="A20" i="7"/>
  <c r="A30" i="9"/>
  <c r="R382" i="9"/>
  <c r="A385" i="9"/>
  <c r="R402" i="9"/>
  <c r="A382" i="9"/>
  <c r="A354" i="9"/>
  <c r="B385" i="9"/>
  <c r="R347" i="9"/>
  <c r="A347" i="9"/>
  <c r="B364" i="9"/>
  <c r="R367" i="9"/>
  <c r="R22" i="9"/>
  <c r="R30" i="9"/>
  <c r="R351" i="9"/>
  <c r="R364" i="9"/>
  <c r="A351" i="9"/>
  <c r="R354" i="9"/>
  <c r="B374" i="9"/>
  <c r="A374" i="9"/>
  <c r="R370" i="9"/>
  <c r="A370" i="9"/>
  <c r="B361" i="9"/>
  <c r="R389" i="9"/>
  <c r="A22" i="9"/>
  <c r="R373" i="9"/>
  <c r="A389" i="9"/>
  <c r="A373" i="9"/>
  <c r="A368" i="9"/>
  <c r="B398" i="9"/>
  <c r="R353" i="9"/>
  <c r="B368" i="9"/>
  <c r="A353" i="9"/>
  <c r="R398" i="9"/>
  <c r="R379" i="9"/>
  <c r="A384" i="9"/>
  <c r="B375" i="9"/>
  <c r="A379" i="9"/>
  <c r="B384" i="9"/>
  <c r="A375" i="9"/>
  <c r="B376" i="9"/>
  <c r="A406" i="9"/>
  <c r="R406" i="9"/>
  <c r="B406" i="9"/>
  <c r="A376" i="9"/>
  <c r="R346" i="9"/>
  <c r="A346" i="9"/>
  <c r="B388" i="9"/>
  <c r="R388" i="9"/>
  <c r="A363" i="9"/>
  <c r="A360" i="9"/>
  <c r="B360" i="9"/>
  <c r="R360" i="9"/>
  <c r="A403" i="9"/>
  <c r="R392" i="9"/>
  <c r="B348" i="9"/>
  <c r="R348" i="9"/>
  <c r="A392" i="9"/>
  <c r="R365" i="9"/>
  <c r="B365" i="9"/>
  <c r="R363" i="9"/>
  <c r="B403" i="9"/>
  <c r="B380" i="9"/>
  <c r="A380" i="9"/>
  <c r="R383" i="9"/>
  <c r="R404" i="9"/>
  <c r="A404" i="9"/>
  <c r="A405" i="9"/>
  <c r="A358" i="9"/>
  <c r="A349" i="9"/>
  <c r="B34" i="9"/>
  <c r="B386" i="9"/>
  <c r="R386" i="9"/>
  <c r="R366" i="9"/>
  <c r="A366" i="9"/>
  <c r="R358" i="9"/>
  <c r="R405" i="9"/>
  <c r="B352" i="9"/>
  <c r="R352" i="9"/>
  <c r="A352" i="9"/>
  <c r="A386" i="9"/>
  <c r="R349" i="9"/>
  <c r="AD346" i="9"/>
  <c r="V346" i="9"/>
  <c r="K346" i="9"/>
  <c r="L346" i="9"/>
  <c r="M346" i="9"/>
  <c r="O346" i="9"/>
  <c r="J346" i="9"/>
  <c r="N346" i="9"/>
  <c r="R399" i="9"/>
  <c r="A399" i="9"/>
  <c r="B399" i="9"/>
  <c r="B381" i="9"/>
  <c r="A381" i="9"/>
  <c r="AD37" i="9"/>
  <c r="L37" i="9"/>
  <c r="M37" i="9"/>
  <c r="N37" i="9"/>
  <c r="O37" i="9"/>
  <c r="V37" i="9"/>
  <c r="K37" i="9"/>
  <c r="J37" i="9"/>
  <c r="AD28" i="9"/>
  <c r="V28" i="9"/>
  <c r="K28" i="9"/>
  <c r="L28" i="9"/>
  <c r="M28" i="9"/>
  <c r="O28" i="9"/>
  <c r="N28" i="9"/>
  <c r="J28" i="9"/>
  <c r="AD39" i="9"/>
  <c r="V39" i="9"/>
  <c r="M39" i="9"/>
  <c r="K39" i="9"/>
  <c r="O39" i="9"/>
  <c r="L39" i="9"/>
  <c r="N39" i="9"/>
  <c r="AD399" i="9"/>
  <c r="L399" i="9"/>
  <c r="K399" i="9"/>
  <c r="O399" i="9"/>
  <c r="N399" i="9"/>
  <c r="V399" i="9"/>
  <c r="M399" i="9"/>
  <c r="J399" i="9"/>
  <c r="AD26" i="9"/>
  <c r="K26" i="9"/>
  <c r="V26" i="9"/>
  <c r="L26" i="9"/>
  <c r="M26" i="9"/>
  <c r="O26" i="9"/>
  <c r="J26" i="9"/>
  <c r="N26" i="9"/>
  <c r="AD38" i="9"/>
  <c r="O38" i="9"/>
  <c r="V38" i="9"/>
  <c r="K38" i="9"/>
  <c r="L38" i="9"/>
  <c r="M38" i="9"/>
  <c r="J38" i="9"/>
  <c r="AD359" i="9"/>
  <c r="O359" i="9"/>
  <c r="M359" i="9"/>
  <c r="V359" i="9"/>
  <c r="K359" i="9"/>
  <c r="L359" i="9"/>
  <c r="J359" i="9"/>
  <c r="N359" i="9"/>
  <c r="AD392" i="9"/>
  <c r="O392" i="9"/>
  <c r="K392" i="9"/>
  <c r="L392" i="9"/>
  <c r="M392" i="9"/>
  <c r="N392" i="9"/>
  <c r="V392" i="9"/>
  <c r="J392" i="9"/>
  <c r="AD36" i="9"/>
  <c r="K36" i="9"/>
  <c r="M36" i="9"/>
  <c r="O36" i="9"/>
  <c r="V36" i="9"/>
  <c r="L36" i="9"/>
  <c r="N36" i="9"/>
  <c r="J36" i="9"/>
  <c r="R401" i="9"/>
  <c r="A401" i="9"/>
  <c r="B401" i="9"/>
  <c r="AD352" i="9"/>
  <c r="L352" i="9"/>
  <c r="M352" i="9"/>
  <c r="O352" i="9"/>
  <c r="J352" i="9"/>
  <c r="V352" i="9"/>
  <c r="N352" i="9"/>
  <c r="K352" i="9"/>
  <c r="AD373" i="9"/>
  <c r="M373" i="9"/>
  <c r="V373" i="9"/>
  <c r="K373" i="9"/>
  <c r="L373" i="9"/>
  <c r="O373" i="9"/>
  <c r="N373" i="9"/>
  <c r="J373" i="9"/>
  <c r="B371" i="9"/>
  <c r="R371" i="9"/>
  <c r="A371" i="9"/>
  <c r="AD403" i="9"/>
  <c r="L403" i="9"/>
  <c r="M403" i="9"/>
  <c r="O403" i="9"/>
  <c r="V403" i="9"/>
  <c r="K403" i="9"/>
  <c r="N403" i="9"/>
  <c r="J403" i="9"/>
  <c r="AD381" i="9"/>
  <c r="V381" i="9"/>
  <c r="O381" i="9"/>
  <c r="K381" i="9"/>
  <c r="L381" i="9"/>
  <c r="M381" i="9"/>
  <c r="N381" i="9"/>
  <c r="J381" i="9"/>
  <c r="AD383" i="9"/>
  <c r="V383" i="9"/>
  <c r="L383" i="9"/>
  <c r="M383" i="9"/>
  <c r="O383" i="9"/>
  <c r="K383" i="9"/>
  <c r="J383" i="9"/>
  <c r="N383" i="9"/>
  <c r="AD405" i="9"/>
  <c r="K405" i="9"/>
  <c r="M405" i="9"/>
  <c r="V405" i="9"/>
  <c r="L405" i="9"/>
  <c r="O405" i="9"/>
  <c r="J405" i="9"/>
  <c r="AD23" i="9"/>
  <c r="L23" i="9"/>
  <c r="V23" i="9"/>
  <c r="M23" i="9"/>
  <c r="K23" i="9"/>
  <c r="O23" i="9"/>
  <c r="J23" i="9"/>
  <c r="N23" i="9"/>
  <c r="AD397" i="9"/>
  <c r="N397" i="9"/>
  <c r="L397" i="9"/>
  <c r="K397" i="9"/>
  <c r="O397" i="9"/>
  <c r="J397" i="9"/>
  <c r="V397" i="9"/>
  <c r="M397" i="9"/>
  <c r="R369" i="9"/>
  <c r="B369" i="9"/>
  <c r="AD31" i="9"/>
  <c r="O31" i="9"/>
  <c r="V31" i="9"/>
  <c r="M31" i="9"/>
  <c r="K31" i="9"/>
  <c r="L31" i="9"/>
  <c r="J31" i="9"/>
  <c r="N31" i="9"/>
  <c r="AD368" i="9"/>
  <c r="K368" i="9"/>
  <c r="L368" i="9"/>
  <c r="M368" i="9"/>
  <c r="V368" i="9"/>
  <c r="O368" i="9"/>
  <c r="J368" i="9"/>
  <c r="A356" i="9"/>
  <c r="R356" i="9"/>
  <c r="B400" i="9"/>
  <c r="A400" i="9"/>
  <c r="R400" i="9"/>
  <c r="AD27" i="9"/>
  <c r="V27" i="9"/>
  <c r="K27" i="9"/>
  <c r="L27" i="9"/>
  <c r="M27" i="9"/>
  <c r="O27" i="9"/>
  <c r="N27" i="9"/>
  <c r="AD372" i="9"/>
  <c r="V372" i="9"/>
  <c r="L372" i="9"/>
  <c r="M372" i="9"/>
  <c r="K372" i="9"/>
  <c r="O372" i="9"/>
  <c r="N372" i="9"/>
  <c r="J372" i="9"/>
  <c r="AD361" i="9"/>
  <c r="K361" i="9"/>
  <c r="O361" i="9"/>
  <c r="J361" i="9"/>
  <c r="V361" i="9"/>
  <c r="M361" i="9"/>
  <c r="L361" i="9"/>
  <c r="N361" i="9"/>
  <c r="AD402" i="9"/>
  <c r="N402" i="9"/>
  <c r="L402" i="9"/>
  <c r="V402" i="9"/>
  <c r="K402" i="9"/>
  <c r="M402" i="9"/>
  <c r="O402" i="9"/>
  <c r="J402" i="9"/>
  <c r="AD377" i="9"/>
  <c r="L377" i="9"/>
  <c r="O377" i="9"/>
  <c r="V377" i="9"/>
  <c r="M377" i="9"/>
  <c r="K377" i="9"/>
  <c r="N377" i="9"/>
  <c r="J377" i="9"/>
  <c r="AD393" i="9"/>
  <c r="O393" i="9"/>
  <c r="L393" i="9"/>
  <c r="V393" i="9"/>
  <c r="M393" i="9"/>
  <c r="K393" i="9"/>
  <c r="N393" i="9"/>
  <c r="J393" i="9"/>
  <c r="N405" i="9"/>
  <c r="AD354" i="9"/>
  <c r="K354" i="9"/>
  <c r="L354" i="9"/>
  <c r="M354" i="9"/>
  <c r="O354" i="9"/>
  <c r="V354" i="9"/>
  <c r="N354" i="9"/>
  <c r="J354" i="9"/>
  <c r="AD356" i="9"/>
  <c r="O356" i="9"/>
  <c r="V356" i="9"/>
  <c r="L356" i="9"/>
  <c r="M356" i="9"/>
  <c r="K356" i="9"/>
  <c r="N356" i="9"/>
  <c r="J356" i="9"/>
  <c r="R396" i="9"/>
  <c r="B396" i="9"/>
  <c r="A396" i="9"/>
  <c r="R359" i="9"/>
  <c r="A359" i="9"/>
  <c r="R39" i="9"/>
  <c r="B39" i="9"/>
  <c r="A39" i="9"/>
  <c r="AD365" i="9"/>
  <c r="L365" i="9"/>
  <c r="O365" i="9"/>
  <c r="V365" i="9"/>
  <c r="K365" i="9"/>
  <c r="M365" i="9"/>
  <c r="J365" i="9"/>
  <c r="N365" i="9"/>
  <c r="AD376" i="9"/>
  <c r="M376" i="9"/>
  <c r="O376" i="9"/>
  <c r="K376" i="9"/>
  <c r="V376" i="9"/>
  <c r="L376" i="9"/>
  <c r="N376" i="9"/>
  <c r="J376" i="9"/>
  <c r="AD401" i="9"/>
  <c r="M401" i="9"/>
  <c r="K401" i="9"/>
  <c r="L401" i="9"/>
  <c r="O401" i="9"/>
  <c r="N401" i="9"/>
  <c r="J401" i="9"/>
  <c r="V401" i="9"/>
  <c r="N368" i="9"/>
  <c r="J27" i="9"/>
  <c r="AD406" i="9"/>
  <c r="V406" i="9"/>
  <c r="M406" i="9"/>
  <c r="O406" i="9"/>
  <c r="K406" i="9"/>
  <c r="L406" i="9"/>
  <c r="J406" i="9"/>
  <c r="N406" i="9"/>
  <c r="AD351" i="9"/>
  <c r="N351" i="9"/>
  <c r="K351" i="9"/>
  <c r="L351" i="9"/>
  <c r="M351" i="9"/>
  <c r="O351" i="9"/>
  <c r="V351" i="9"/>
  <c r="J351" i="9"/>
  <c r="AD353" i="9"/>
  <c r="M353" i="9"/>
  <c r="V353" i="9"/>
  <c r="K353" i="9"/>
  <c r="L353" i="9"/>
  <c r="O353" i="9"/>
  <c r="N353" i="9"/>
  <c r="AD384" i="9"/>
  <c r="M384" i="9"/>
  <c r="O384" i="9"/>
  <c r="V384" i="9"/>
  <c r="N384" i="9"/>
  <c r="K384" i="9"/>
  <c r="L384" i="9"/>
  <c r="J384" i="9"/>
  <c r="AD348" i="9"/>
  <c r="V348" i="9"/>
  <c r="L348" i="9"/>
  <c r="M348" i="9"/>
  <c r="K348" i="9"/>
  <c r="O348" i="9"/>
  <c r="J348" i="9"/>
  <c r="N348" i="9"/>
  <c r="AD389" i="9"/>
  <c r="L389" i="9"/>
  <c r="M389" i="9"/>
  <c r="O389" i="9"/>
  <c r="V389" i="9"/>
  <c r="K389" i="9"/>
  <c r="J389" i="9"/>
  <c r="N389" i="9"/>
  <c r="AD29" i="9"/>
  <c r="L29" i="9"/>
  <c r="K29" i="9"/>
  <c r="N29" i="9"/>
  <c r="M29" i="9"/>
  <c r="O29" i="9"/>
  <c r="V29" i="9"/>
  <c r="J29" i="9"/>
  <c r="AD362" i="9"/>
  <c r="K362" i="9"/>
  <c r="L362" i="9"/>
  <c r="M362" i="9"/>
  <c r="O362" i="9"/>
  <c r="V362" i="9"/>
  <c r="N362" i="9"/>
  <c r="J362" i="9"/>
  <c r="AD375" i="9"/>
  <c r="M375" i="9"/>
  <c r="O375" i="9"/>
  <c r="V375" i="9"/>
  <c r="K375" i="9"/>
  <c r="L375" i="9"/>
  <c r="J375" i="9"/>
  <c r="N375" i="9"/>
  <c r="AD35" i="9"/>
  <c r="K35" i="9"/>
  <c r="L35" i="9"/>
  <c r="M35" i="9"/>
  <c r="O35" i="9"/>
  <c r="V35" i="9"/>
  <c r="N35" i="9"/>
  <c r="A390" i="9"/>
  <c r="B390" i="9"/>
  <c r="R390" i="9"/>
  <c r="AD391" i="9"/>
  <c r="V391" i="9"/>
  <c r="K391" i="9"/>
  <c r="L391" i="9"/>
  <c r="M391" i="9"/>
  <c r="O391" i="9"/>
  <c r="J391" i="9"/>
  <c r="N391" i="9"/>
  <c r="AD358" i="9"/>
  <c r="M358" i="9"/>
  <c r="K358" i="9"/>
  <c r="L358" i="9"/>
  <c r="O358" i="9"/>
  <c r="V358" i="9"/>
  <c r="J358" i="9"/>
  <c r="N358" i="9"/>
  <c r="AD394" i="9"/>
  <c r="K394" i="9"/>
  <c r="L394" i="9"/>
  <c r="M394" i="9"/>
  <c r="N394" i="9"/>
  <c r="V394" i="9"/>
  <c r="O394" i="9"/>
  <c r="J394" i="9"/>
  <c r="S15" i="9"/>
  <c r="R15" i="9" s="1"/>
  <c r="AD387" i="9"/>
  <c r="M387" i="9"/>
  <c r="N387" i="9"/>
  <c r="K387" i="9"/>
  <c r="L387" i="9"/>
  <c r="V387" i="9"/>
  <c r="O387" i="9"/>
  <c r="J387" i="9"/>
  <c r="AD396" i="9"/>
  <c r="J396" i="9"/>
  <c r="V396" i="9"/>
  <c r="L396" i="9"/>
  <c r="M396" i="9"/>
  <c r="K396" i="9"/>
  <c r="O396" i="9"/>
  <c r="AD371" i="9"/>
  <c r="M371" i="9"/>
  <c r="O371" i="9"/>
  <c r="K371" i="9"/>
  <c r="L371" i="9"/>
  <c r="V371" i="9"/>
  <c r="N371" i="9"/>
  <c r="J371" i="9"/>
  <c r="AD367" i="9"/>
  <c r="V367" i="9"/>
  <c r="K367" i="9"/>
  <c r="L367" i="9"/>
  <c r="M367" i="9"/>
  <c r="O367" i="9"/>
  <c r="J367" i="9"/>
  <c r="N367" i="9"/>
  <c r="AD33" i="9"/>
  <c r="L33" i="9"/>
  <c r="M33" i="9"/>
  <c r="N33" i="9"/>
  <c r="O33" i="9"/>
  <c r="V33" i="9"/>
  <c r="K33" i="9"/>
  <c r="J33" i="9"/>
  <c r="AD385" i="9"/>
  <c r="M385" i="9"/>
  <c r="K385" i="9"/>
  <c r="O385" i="9"/>
  <c r="V385" i="9"/>
  <c r="L385" i="9"/>
  <c r="N385" i="9"/>
  <c r="J385" i="9"/>
  <c r="AD380" i="9"/>
  <c r="V380" i="9"/>
  <c r="L380" i="9"/>
  <c r="N380" i="9"/>
  <c r="M380" i="9"/>
  <c r="K380" i="9"/>
  <c r="O380" i="9"/>
  <c r="J380" i="9"/>
  <c r="AD347" i="9"/>
  <c r="M347" i="9"/>
  <c r="V347" i="9"/>
  <c r="O347" i="9"/>
  <c r="N347" i="9"/>
  <c r="K347" i="9"/>
  <c r="L347" i="9"/>
  <c r="J347" i="9"/>
  <c r="AD404" i="9"/>
  <c r="L404" i="9"/>
  <c r="M404" i="9"/>
  <c r="N404" i="9"/>
  <c r="K404" i="9"/>
  <c r="J404" i="9"/>
  <c r="O404" i="9"/>
  <c r="V404" i="9"/>
  <c r="AD395" i="9"/>
  <c r="K395" i="9"/>
  <c r="L395" i="9"/>
  <c r="M395" i="9"/>
  <c r="N395" i="9"/>
  <c r="V395" i="9"/>
  <c r="O395" i="9"/>
  <c r="J395" i="9"/>
  <c r="AD363" i="9"/>
  <c r="K363" i="9"/>
  <c r="L363" i="9"/>
  <c r="M363" i="9"/>
  <c r="O363" i="9"/>
  <c r="V363" i="9"/>
  <c r="N363" i="9"/>
  <c r="J363" i="9"/>
  <c r="AD390" i="9"/>
  <c r="O390" i="9"/>
  <c r="V390" i="9"/>
  <c r="K390" i="9"/>
  <c r="L390" i="9"/>
  <c r="M390" i="9"/>
  <c r="N390" i="9"/>
  <c r="J390" i="9"/>
  <c r="N396" i="9"/>
  <c r="AD350" i="9"/>
  <c r="J350" i="9"/>
  <c r="M350" i="9"/>
  <c r="O350" i="9"/>
  <c r="K350" i="9"/>
  <c r="L350" i="9"/>
  <c r="V350" i="9"/>
  <c r="N350" i="9"/>
  <c r="R378" i="9"/>
  <c r="B378" i="9"/>
  <c r="A378" i="9"/>
  <c r="AD349" i="9"/>
  <c r="K349" i="9"/>
  <c r="V349" i="9"/>
  <c r="L349" i="9"/>
  <c r="M349" i="9"/>
  <c r="O349" i="9"/>
  <c r="J349" i="9"/>
  <c r="N349" i="9"/>
  <c r="AD360" i="9"/>
  <c r="J360" i="9"/>
  <c r="K360" i="9"/>
  <c r="L360" i="9"/>
  <c r="M360" i="9"/>
  <c r="N360" i="9"/>
  <c r="V360" i="9"/>
  <c r="O360" i="9"/>
  <c r="AD34" i="9"/>
  <c r="M34" i="9"/>
  <c r="K34" i="9"/>
  <c r="O34" i="9"/>
  <c r="V34" i="9"/>
  <c r="L34" i="9"/>
  <c r="J34" i="9"/>
  <c r="N34" i="9"/>
  <c r="AD398" i="9"/>
  <c r="N398" i="9"/>
  <c r="O398" i="9"/>
  <c r="V398" i="9"/>
  <c r="K398" i="9"/>
  <c r="L398" i="9"/>
  <c r="M398" i="9"/>
  <c r="J398" i="9"/>
  <c r="AD382" i="9"/>
  <c r="L382" i="9"/>
  <c r="O382" i="9"/>
  <c r="V382" i="9"/>
  <c r="K382" i="9"/>
  <c r="M382" i="9"/>
  <c r="N382" i="9"/>
  <c r="J382" i="9"/>
  <c r="AD369" i="9"/>
  <c r="V369" i="9"/>
  <c r="M369" i="9"/>
  <c r="K369" i="9"/>
  <c r="L369" i="9"/>
  <c r="O369" i="9"/>
  <c r="N369" i="9"/>
  <c r="J369" i="9"/>
  <c r="AD400" i="9"/>
  <c r="K400" i="9"/>
  <c r="M400" i="9"/>
  <c r="N400" i="9"/>
  <c r="L400" i="9"/>
  <c r="J400" i="9"/>
  <c r="O400" i="9"/>
  <c r="V400" i="9"/>
  <c r="A362" i="9"/>
  <c r="B362" i="9"/>
  <c r="R362" i="9"/>
  <c r="AD386" i="9"/>
  <c r="K386" i="9"/>
  <c r="L386" i="9"/>
  <c r="M386" i="9"/>
  <c r="O386" i="9"/>
  <c r="N386" i="9"/>
  <c r="V386" i="9"/>
  <c r="J386" i="9"/>
  <c r="AD364" i="9"/>
  <c r="N364" i="9"/>
  <c r="K364" i="9"/>
  <c r="V364" i="9"/>
  <c r="M364" i="9"/>
  <c r="L364" i="9"/>
  <c r="O364" i="9"/>
  <c r="J364" i="9"/>
  <c r="AD366" i="9"/>
  <c r="K366" i="9"/>
  <c r="M366" i="9"/>
  <c r="V366" i="9"/>
  <c r="L366" i="9"/>
  <c r="O366" i="9"/>
  <c r="N366" i="9"/>
  <c r="J366" i="9"/>
  <c r="AD357" i="9"/>
  <c r="L357" i="9"/>
  <c r="M357" i="9"/>
  <c r="V357" i="9"/>
  <c r="K357" i="9"/>
  <c r="O357" i="9"/>
  <c r="N357" i="9"/>
  <c r="AD355" i="9"/>
  <c r="K355" i="9"/>
  <c r="M355" i="9"/>
  <c r="O355" i="9"/>
  <c r="V355" i="9"/>
  <c r="L355" i="9"/>
  <c r="J355" i="9"/>
  <c r="N355" i="9"/>
  <c r="AD24" i="9"/>
  <c r="V24" i="9"/>
  <c r="K24" i="9"/>
  <c r="L24" i="9"/>
  <c r="M24" i="9"/>
  <c r="O24" i="9"/>
  <c r="N24" i="9"/>
  <c r="J24" i="9"/>
  <c r="AD378" i="9"/>
  <c r="N378" i="9"/>
  <c r="O378" i="9"/>
  <c r="L378" i="9"/>
  <c r="M378" i="9"/>
  <c r="V378" i="9"/>
  <c r="K378" i="9"/>
  <c r="J378" i="9"/>
  <c r="AD25" i="9"/>
  <c r="N25" i="9"/>
  <c r="K25" i="9"/>
  <c r="L25" i="9"/>
  <c r="M25" i="9"/>
  <c r="O25" i="9"/>
  <c r="V25" i="9"/>
  <c r="J25" i="9"/>
  <c r="AD32" i="9"/>
  <c r="K32" i="9"/>
  <c r="V32" i="9"/>
  <c r="L32" i="9"/>
  <c r="M32" i="9"/>
  <c r="O32" i="9"/>
  <c r="N32" i="9"/>
  <c r="J32" i="9"/>
  <c r="AD379" i="9"/>
  <c r="L379" i="9"/>
  <c r="K379" i="9"/>
  <c r="N379" i="9"/>
  <c r="M379" i="9"/>
  <c r="O379" i="9"/>
  <c r="V379" i="9"/>
  <c r="J379" i="9"/>
  <c r="R387" i="9"/>
  <c r="B387" i="9"/>
  <c r="A387" i="9"/>
  <c r="AD30" i="9"/>
  <c r="V30" i="9"/>
  <c r="M30" i="9"/>
  <c r="O30" i="9"/>
  <c r="K30" i="9"/>
  <c r="L30" i="9"/>
  <c r="N30" i="9"/>
  <c r="J30" i="9"/>
  <c r="AD388" i="9"/>
  <c r="L388" i="9"/>
  <c r="V388" i="9"/>
  <c r="M388" i="9"/>
  <c r="K388" i="9"/>
  <c r="O388" i="9"/>
  <c r="N388" i="9"/>
  <c r="J388" i="9"/>
  <c r="AD374" i="9"/>
  <c r="K374" i="9"/>
  <c r="L374" i="9"/>
  <c r="M374" i="9"/>
  <c r="O374" i="9"/>
  <c r="V374" i="9"/>
  <c r="J374" i="9"/>
  <c r="B393" i="9"/>
  <c r="R393" i="9"/>
  <c r="AD370" i="9"/>
  <c r="K370" i="9"/>
  <c r="V370" i="9"/>
  <c r="L370" i="9"/>
  <c r="M370" i="9"/>
  <c r="O370" i="9"/>
  <c r="N370" i="9"/>
  <c r="J370" i="9"/>
  <c r="C13" i="9"/>
  <c r="W13" i="9"/>
  <c r="C15" i="9"/>
  <c r="AD15" i="9" s="1"/>
  <c r="W15" i="9"/>
  <c r="AD18" i="9"/>
  <c r="V18" i="9"/>
  <c r="L18" i="9"/>
  <c r="M18" i="9"/>
  <c r="J18" i="9"/>
  <c r="O18" i="9"/>
  <c r="N18" i="9"/>
  <c r="K18" i="9"/>
  <c r="AD17" i="9"/>
  <c r="J17" i="9"/>
  <c r="K17" i="9"/>
  <c r="M17" i="9"/>
  <c r="O17" i="9"/>
  <c r="V17" i="9"/>
  <c r="N17" i="9"/>
  <c r="M20" i="9"/>
  <c r="AD20" i="9"/>
  <c r="J20" i="9"/>
  <c r="L20" i="9"/>
  <c r="K20" i="9"/>
  <c r="N20" i="9"/>
  <c r="O20" i="9"/>
  <c r="R31" i="9"/>
  <c r="B24" i="9"/>
  <c r="B31" i="9"/>
  <c r="R21" i="9"/>
  <c r="A34" i="9"/>
  <c r="A38" i="9"/>
  <c r="A21" i="9"/>
  <c r="R38" i="9"/>
  <c r="R29" i="9"/>
  <c r="R24" i="9"/>
  <c r="A25" i="9"/>
  <c r="B29" i="9"/>
  <c r="B35" i="9"/>
  <c r="A35" i="9"/>
  <c r="R35" i="9"/>
  <c r="B25" i="9"/>
  <c r="B23" i="9"/>
  <c r="B16" i="9"/>
  <c r="B18" i="9"/>
  <c r="A26" i="9"/>
  <c r="R20" i="9"/>
  <c r="B20" i="9"/>
  <c r="A20" i="9"/>
  <c r="R28" i="9"/>
  <c r="B28" i="9"/>
  <c r="A28" i="9"/>
  <c r="S13" i="9"/>
  <c r="B13" i="9" s="1"/>
  <c r="R14" i="9"/>
  <c r="A14" i="9"/>
  <c r="B14" i="9"/>
  <c r="C37" i="7" l="1"/>
  <c r="C38" i="7" s="1"/>
  <c r="C58" i="7"/>
  <c r="C59" i="7" s="1"/>
  <c r="C74" i="7"/>
  <c r="C15" i="7"/>
  <c r="C16" i="7" s="1"/>
  <c r="AD13" i="9"/>
  <c r="K15" i="9"/>
  <c r="B15" i="9"/>
  <c r="A15" i="9"/>
  <c r="V15" i="9"/>
  <c r="N15" i="9"/>
  <c r="O15" i="9"/>
  <c r="L15" i="9"/>
  <c r="J15" i="9"/>
  <c r="M15" i="9"/>
  <c r="R16" i="9"/>
  <c r="A23" i="9"/>
  <c r="R23" i="9"/>
  <c r="B26" i="9"/>
  <c r="R26" i="9"/>
  <c r="A18" i="9"/>
  <c r="R18" i="9"/>
  <c r="A16" i="9"/>
  <c r="R33" i="9"/>
  <c r="B33" i="9"/>
  <c r="A33" i="9"/>
  <c r="A37" i="9"/>
  <c r="R37" i="9"/>
  <c r="B37" i="9"/>
  <c r="A17" i="9"/>
  <c r="B17" i="9"/>
  <c r="R17" i="9"/>
  <c r="R27" i="9"/>
  <c r="A27" i="9"/>
  <c r="B27" i="9"/>
  <c r="R19" i="9"/>
  <c r="A19" i="9"/>
  <c r="B19" i="9"/>
  <c r="A13" i="9"/>
  <c r="R13" i="9"/>
  <c r="C39" i="7" l="1"/>
  <c r="C40" i="7" s="1"/>
  <c r="C60" i="7"/>
  <c r="C17" i="7"/>
  <c r="C18" i="7" s="1"/>
  <c r="C19" i="7" s="1"/>
  <c r="N13" i="9"/>
  <c r="C16" i="9" s="1"/>
  <c r="J13" i="9"/>
  <c r="V13" i="9"/>
  <c r="U13" i="9"/>
  <c r="U14" i="9" s="1"/>
  <c r="N14" i="9"/>
  <c r="O14" i="9"/>
  <c r="L14" i="9"/>
  <c r="K14" i="9"/>
  <c r="M14" i="9"/>
  <c r="V14" i="9"/>
  <c r="C41" i="7" l="1"/>
  <c r="C42" i="7" s="1"/>
  <c r="C43" i="7" s="1"/>
  <c r="C44" i="7" s="1"/>
  <c r="C45" i="7" s="1"/>
  <c r="C46" i="7" s="1"/>
  <c r="Y13" i="9"/>
  <c r="AD16" i="9"/>
  <c r="O16" i="9"/>
  <c r="J16" i="9"/>
  <c r="V16" i="9"/>
  <c r="M16" i="9"/>
  <c r="K16" i="9"/>
  <c r="L16" i="9"/>
  <c r="N16" i="9"/>
  <c r="U15" i="9"/>
  <c r="U16" i="9" s="1"/>
  <c r="U17" i="9" s="1"/>
  <c r="U18" i="9" s="1"/>
  <c r="J14" i="9"/>
  <c r="C19" i="9" l="1"/>
  <c r="P373" i="9"/>
  <c r="P392" i="9"/>
  <c r="P394" i="9"/>
  <c r="P35" i="9"/>
  <c r="P359" i="9"/>
  <c r="P24" i="9"/>
  <c r="P378" i="9"/>
  <c r="P380" i="9"/>
  <c r="P39" i="9"/>
  <c r="P366" i="9"/>
  <c r="P31" i="9"/>
  <c r="P375" i="9"/>
  <c r="P397" i="9"/>
  <c r="P354" i="9"/>
  <c r="P376" i="9"/>
  <c r="P363" i="9"/>
  <c r="P404" i="9"/>
  <c r="P398" i="9"/>
  <c r="P391" i="9"/>
  <c r="P37" i="9"/>
  <c r="P36" i="9"/>
  <c r="P403" i="9"/>
  <c r="P399" i="9"/>
  <c r="P382" i="9"/>
  <c r="P351" i="9"/>
  <c r="P406" i="9"/>
  <c r="P362" i="9"/>
  <c r="P347" i="9"/>
  <c r="P26" i="9"/>
  <c r="P377" i="9"/>
  <c r="P32" i="9"/>
  <c r="P29" i="9"/>
  <c r="P389" i="9"/>
  <c r="P365" i="9"/>
  <c r="P374" i="9"/>
  <c r="P23" i="9"/>
  <c r="P27" i="9"/>
  <c r="P348" i="9"/>
  <c r="P384" i="9"/>
  <c r="P352" i="9"/>
  <c r="P38" i="9"/>
  <c r="P360" i="9"/>
  <c r="P393" i="9"/>
  <c r="P371" i="9"/>
  <c r="P28" i="9"/>
  <c r="P30" i="9"/>
  <c r="P385" i="9"/>
  <c r="P34" i="9"/>
  <c r="P388" i="9"/>
  <c r="P370" i="9"/>
  <c r="P400" i="9"/>
  <c r="P379" i="9"/>
  <c r="P358" i="9"/>
  <c r="P372" i="9"/>
  <c r="P368" i="9"/>
  <c r="P361" i="9"/>
  <c r="P387" i="9"/>
  <c r="P353" i="9"/>
  <c r="P396" i="9"/>
  <c r="P369" i="9"/>
  <c r="P381" i="9"/>
  <c r="P405" i="9"/>
  <c r="P349" i="9"/>
  <c r="P367" i="9"/>
  <c r="P390" i="9"/>
  <c r="P346" i="9"/>
  <c r="P33" i="9"/>
  <c r="P395" i="9"/>
  <c r="P401" i="9"/>
  <c r="P350" i="9"/>
  <c r="P355" i="9"/>
  <c r="P357" i="9"/>
  <c r="P25" i="9"/>
  <c r="P364" i="9"/>
  <c r="P386" i="9"/>
  <c r="P383" i="9"/>
  <c r="P402" i="9"/>
  <c r="P356" i="9"/>
  <c r="P22" i="9"/>
  <c r="P14" i="9"/>
  <c r="P18" i="9"/>
  <c r="P21" i="9"/>
  <c r="P17" i="9"/>
  <c r="P15" i="9"/>
  <c r="P20" i="9"/>
  <c r="C47" i="7" l="1"/>
  <c r="J19" i="9"/>
  <c r="AD19" i="9"/>
  <c r="N19" i="9"/>
  <c r="V19" i="9"/>
  <c r="U19" i="9"/>
  <c r="C48" i="9" l="1"/>
  <c r="U20" i="9"/>
  <c r="U21" i="9" s="1"/>
  <c r="U22" i="9" s="1"/>
  <c r="U23" i="9" s="1"/>
  <c r="U24" i="9" s="1"/>
  <c r="U25" i="9" s="1"/>
  <c r="U26" i="9" s="1"/>
  <c r="U27" i="9" s="1"/>
  <c r="U28" i="9" s="1"/>
  <c r="U29" i="9" s="1"/>
  <c r="U30" i="9" s="1"/>
  <c r="U31" i="9" s="1"/>
  <c r="U32" i="9" s="1"/>
  <c r="U33" i="9" s="1"/>
  <c r="U34" i="9" s="1"/>
  <c r="U35" i="9" s="1"/>
  <c r="U36" i="9" s="1"/>
  <c r="U37" i="9" s="1"/>
  <c r="U38" i="9" s="1"/>
  <c r="U39" i="9" s="1"/>
  <c r="J48" i="9" l="1"/>
  <c r="AD48" i="9"/>
  <c r="C55" i="9" s="1"/>
  <c r="L48" i="9"/>
  <c r="M48" i="9"/>
  <c r="N48" i="9"/>
  <c r="O48" i="9"/>
  <c r="K48" i="9"/>
  <c r="V48" i="9"/>
  <c r="U40" i="9"/>
  <c r="U41" i="9" s="1"/>
  <c r="U42" i="9" s="1"/>
  <c r="U43" i="9" s="1"/>
  <c r="U44" i="9" s="1"/>
  <c r="U45" i="9" s="1"/>
  <c r="U46" i="9" s="1"/>
  <c r="U47" i="9" s="1"/>
  <c r="U48" i="9" s="1"/>
  <c r="U49" i="9" s="1"/>
  <c r="U50" i="9" s="1"/>
  <c r="U51" i="9" s="1"/>
  <c r="U52" i="9" s="1"/>
  <c r="U53" i="9" s="1"/>
  <c r="U54" i="9" s="1"/>
  <c r="P16" i="9"/>
  <c r="P19" i="9"/>
  <c r="O19" i="9"/>
  <c r="L6" i="18"/>
  <c r="N55" i="9" l="1"/>
  <c r="K7" i="25" s="1"/>
  <c r="L55" i="9"/>
  <c r="K55" i="9"/>
  <c r="V55" i="9"/>
  <c r="AD55" i="9"/>
  <c r="J55" i="9"/>
  <c r="O55" i="9"/>
  <c r="M55" i="9"/>
  <c r="U55" i="9"/>
  <c r="M6" i="20"/>
  <c r="G16" i="20" s="1"/>
  <c r="M6" i="18"/>
  <c r="G15" i="18" s="1"/>
  <c r="K6" i="21"/>
  <c r="G20" i="21" s="1"/>
  <c r="M13" i="9"/>
  <c r="L6" i="22"/>
  <c r="K6" i="22"/>
  <c r="M6" i="22"/>
  <c r="K19" i="9"/>
  <c r="L13" i="9"/>
  <c r="L6" i="20"/>
  <c r="G19" i="20" s="1"/>
  <c r="M19" i="9"/>
  <c r="K6" i="18"/>
  <c r="K6" i="20"/>
  <c r="L6" i="21"/>
  <c r="K13" i="9"/>
  <c r="L19" i="9"/>
  <c r="M6" i="21"/>
  <c r="L6" i="23" l="1"/>
  <c r="M6" i="23"/>
  <c r="G15" i="23" s="1"/>
  <c r="K6" i="23"/>
  <c r="K7" i="23" s="1"/>
  <c r="H15" i="23" s="1"/>
  <c r="U56" i="9"/>
  <c r="K6" i="17"/>
  <c r="K7" i="17" s="1"/>
  <c r="L6" i="17"/>
  <c r="M6" i="19"/>
  <c r="G15" i="19" s="1"/>
  <c r="M6" i="17"/>
  <c r="G15" i="17" s="1"/>
  <c r="K6" i="19"/>
  <c r="G23" i="19" s="1"/>
  <c r="L6" i="19"/>
  <c r="F30" i="19" s="1"/>
  <c r="G15" i="20"/>
  <c r="K7" i="21"/>
  <c r="M25" i="21" s="1"/>
  <c r="G17" i="21"/>
  <c r="G19" i="21"/>
  <c r="G20" i="22"/>
  <c r="K7" i="22"/>
  <c r="G14" i="22"/>
  <c r="G19" i="22"/>
  <c r="G17" i="22"/>
  <c r="G18" i="22"/>
  <c r="G21" i="22"/>
  <c r="G15" i="21"/>
  <c r="G16" i="21"/>
  <c r="G18" i="21"/>
  <c r="G21" i="21"/>
  <c r="G14" i="21"/>
  <c r="K7" i="18"/>
  <c r="M18" i="18" s="1"/>
  <c r="G14" i="18"/>
  <c r="G18" i="20"/>
  <c r="G14" i="20"/>
  <c r="G17" i="20"/>
  <c r="K7" i="20"/>
  <c r="M21" i="20" s="1"/>
  <c r="G16" i="22"/>
  <c r="G15" i="22"/>
  <c r="M18" i="23" l="1"/>
  <c r="G14" i="23"/>
  <c r="M15" i="23"/>
  <c r="N15" i="23"/>
  <c r="P15" i="23"/>
  <c r="O15" i="23"/>
  <c r="M17" i="23"/>
  <c r="M16" i="23"/>
  <c r="H14" i="23"/>
  <c r="U57" i="9"/>
  <c r="H20" i="21"/>
  <c r="P20" i="21" s="1"/>
  <c r="G14" i="17"/>
  <c r="E33" i="19"/>
  <c r="G16" i="19"/>
  <c r="G20" i="19"/>
  <c r="G21" i="19" s="1"/>
  <c r="M23" i="21"/>
  <c r="H15" i="21"/>
  <c r="N15" i="21" s="1"/>
  <c r="M16" i="17"/>
  <c r="G29" i="19"/>
  <c r="G26" i="19"/>
  <c r="G27" i="19" s="1"/>
  <c r="F33" i="19"/>
  <c r="F14" i="19"/>
  <c r="F15" i="19"/>
  <c r="H17" i="21"/>
  <c r="M17" i="21" s="1"/>
  <c r="H19" i="21"/>
  <c r="O19" i="21" s="1"/>
  <c r="H22" i="21"/>
  <c r="M22" i="21" s="1"/>
  <c r="H18" i="21"/>
  <c r="N18" i="21" s="1"/>
  <c r="G30" i="19"/>
  <c r="F16" i="19"/>
  <c r="H21" i="21"/>
  <c r="P21" i="21" s="1"/>
  <c r="M24" i="21"/>
  <c r="G33" i="19"/>
  <c r="H16" i="21"/>
  <c r="P16" i="21" s="1"/>
  <c r="K7" i="19"/>
  <c r="M32" i="19" s="1"/>
  <c r="G14" i="19"/>
  <c r="H14" i="21"/>
  <c r="P14" i="21" s="1"/>
  <c r="M22" i="20"/>
  <c r="M18" i="17"/>
  <c r="M17" i="17"/>
  <c r="H14" i="22"/>
  <c r="O14" i="22" s="1"/>
  <c r="H17" i="22"/>
  <c r="N17" i="22" s="1"/>
  <c r="H15" i="22"/>
  <c r="P15" i="22" s="1"/>
  <c r="H20" i="22"/>
  <c r="O20" i="22" s="1"/>
  <c r="H16" i="22"/>
  <c r="M16" i="22" s="1"/>
  <c r="H22" i="22"/>
  <c r="H21" i="22"/>
  <c r="P21" i="22" s="1"/>
  <c r="H18" i="22"/>
  <c r="O18" i="22" s="1"/>
  <c r="H19" i="22"/>
  <c r="N19" i="22" s="1"/>
  <c r="G24" i="19"/>
  <c r="H16" i="20"/>
  <c r="H14" i="20"/>
  <c r="M14" i="20" s="1"/>
  <c r="H15" i="20"/>
  <c r="H20" i="20"/>
  <c r="H17" i="20"/>
  <c r="P17" i="20" s="1"/>
  <c r="H19" i="20"/>
  <c r="H18" i="20"/>
  <c r="N18" i="20" s="1"/>
  <c r="H14" i="18"/>
  <c r="O14" i="18" s="1"/>
  <c r="H15" i="18"/>
  <c r="M24" i="22"/>
  <c r="M16" i="18"/>
  <c r="M23" i="20"/>
  <c r="M17" i="18"/>
  <c r="M23" i="22"/>
  <c r="M25" i="22"/>
  <c r="H14" i="17"/>
  <c r="H15" i="17"/>
  <c r="N14" i="23" l="1"/>
  <c r="N27" i="23" s="1"/>
  <c r="M14" i="23"/>
  <c r="P14" i="23"/>
  <c r="P27" i="23" s="1"/>
  <c r="N20" i="21"/>
  <c r="M20" i="21"/>
  <c r="O20" i="21"/>
  <c r="O14" i="23"/>
  <c r="O27" i="23" s="1"/>
  <c r="U58" i="9"/>
  <c r="U59" i="9" s="1"/>
  <c r="U60" i="9" s="1"/>
  <c r="U61" i="9" s="1"/>
  <c r="U62" i="9" s="1"/>
  <c r="U63" i="9" s="1"/>
  <c r="U64" i="9" s="1"/>
  <c r="U65" i="9" s="1"/>
  <c r="U66" i="9" s="1"/>
  <c r="U67" i="9" s="1"/>
  <c r="U68" i="9" s="1"/>
  <c r="U69" i="9" s="1"/>
  <c r="U70" i="9" s="1"/>
  <c r="U71" i="9" s="1"/>
  <c r="U72" i="9" s="1"/>
  <c r="U73" i="9" s="1"/>
  <c r="U74" i="9" s="1"/>
  <c r="U75" i="9" s="1"/>
  <c r="U76" i="9" s="1"/>
  <c r="U77" i="9" s="1"/>
  <c r="U78" i="9" s="1"/>
  <c r="U79" i="9" s="1"/>
  <c r="U80" i="9" s="1"/>
  <c r="U81" i="9" s="1"/>
  <c r="U82" i="9" s="1"/>
  <c r="U83" i="9" s="1"/>
  <c r="U84" i="9" s="1"/>
  <c r="U85" i="9" s="1"/>
  <c r="U86" i="9" s="1"/>
  <c r="U87" i="9" s="1"/>
  <c r="U88" i="9" s="1"/>
  <c r="U89" i="9" s="1"/>
  <c r="U90" i="9" s="1"/>
  <c r="U91" i="9" s="1"/>
  <c r="U92" i="9" s="1"/>
  <c r="U93" i="9" s="1"/>
  <c r="U94" i="9" s="1"/>
  <c r="U95" i="9" s="1"/>
  <c r="U96" i="9" s="1"/>
  <c r="U97" i="9" s="1"/>
  <c r="U98" i="9" s="1"/>
  <c r="U99" i="9" s="1"/>
  <c r="U100" i="9" s="1"/>
  <c r="U101" i="9" s="1"/>
  <c r="U102" i="9" s="1"/>
  <c r="U103" i="9" s="1"/>
  <c r="U104" i="9" s="1"/>
  <c r="U105" i="9" s="1"/>
  <c r="U106" i="9" s="1"/>
  <c r="U107" i="9" s="1"/>
  <c r="U108" i="9" s="1"/>
  <c r="U109" i="9" s="1"/>
  <c r="U110" i="9" s="1"/>
  <c r="U111" i="9" s="1"/>
  <c r="U112" i="9" s="1"/>
  <c r="U113" i="9" s="1"/>
  <c r="U114" i="9" s="1"/>
  <c r="U115" i="9" s="1"/>
  <c r="U116" i="9" s="1"/>
  <c r="U117" i="9" s="1"/>
  <c r="U118" i="9" s="1"/>
  <c r="U119" i="9" s="1"/>
  <c r="U120" i="9" s="1"/>
  <c r="U121" i="9" s="1"/>
  <c r="U122" i="9" s="1"/>
  <c r="U123" i="9" s="1"/>
  <c r="U124" i="9" s="1"/>
  <c r="U125" i="9" s="1"/>
  <c r="U126" i="9" s="1"/>
  <c r="U127" i="9" s="1"/>
  <c r="U128" i="9" s="1"/>
  <c r="U129" i="9" s="1"/>
  <c r="U130" i="9" s="1"/>
  <c r="U131" i="9" s="1"/>
  <c r="U132" i="9" s="1"/>
  <c r="U133" i="9" s="1"/>
  <c r="U134" i="9" s="1"/>
  <c r="U135" i="9" s="1"/>
  <c r="U136" i="9" s="1"/>
  <c r="U137" i="9" s="1"/>
  <c r="U138" i="9" s="1"/>
  <c r="U139" i="9" s="1"/>
  <c r="U140" i="9" s="1"/>
  <c r="U141" i="9" s="1"/>
  <c r="U142" i="9" s="1"/>
  <c r="U143" i="9" s="1"/>
  <c r="U144" i="9" s="1"/>
  <c r="U145" i="9" s="1"/>
  <c r="U146" i="9" s="1"/>
  <c r="U147" i="9" s="1"/>
  <c r="U148" i="9" s="1"/>
  <c r="U149" i="9" s="1"/>
  <c r="U150" i="9" s="1"/>
  <c r="U151" i="9" s="1"/>
  <c r="U152" i="9" s="1"/>
  <c r="U153" i="9" s="1"/>
  <c r="U154" i="9" s="1"/>
  <c r="U155" i="9" s="1"/>
  <c r="U156" i="9" s="1"/>
  <c r="U157" i="9" s="1"/>
  <c r="U158" i="9" s="1"/>
  <c r="U159" i="9" s="1"/>
  <c r="U160" i="9" s="1"/>
  <c r="U161" i="9" s="1"/>
  <c r="U162" i="9" s="1"/>
  <c r="U163" i="9" s="1"/>
  <c r="U164" i="9" s="1"/>
  <c r="U165" i="9" s="1"/>
  <c r="U166" i="9" s="1"/>
  <c r="U167" i="9" s="1"/>
  <c r="U168" i="9" s="1"/>
  <c r="U169" i="9" s="1"/>
  <c r="U170" i="9" s="1"/>
  <c r="U171" i="9" s="1"/>
  <c r="U172" i="9" s="1"/>
  <c r="U173" i="9" s="1"/>
  <c r="U174" i="9" s="1"/>
  <c r="U175" i="9" s="1"/>
  <c r="U176" i="9" s="1"/>
  <c r="U177" i="9" s="1"/>
  <c r="U178" i="9" s="1"/>
  <c r="U179" i="9" s="1"/>
  <c r="U180" i="9" s="1"/>
  <c r="U181" i="9" s="1"/>
  <c r="U182" i="9" s="1"/>
  <c r="U183" i="9" s="1"/>
  <c r="U184" i="9" s="1"/>
  <c r="U185" i="9" s="1"/>
  <c r="U186" i="9" s="1"/>
  <c r="U187" i="9" s="1"/>
  <c r="U188" i="9" s="1"/>
  <c r="U189" i="9" s="1"/>
  <c r="U190" i="9" s="1"/>
  <c r="U191" i="9" s="1"/>
  <c r="U192" i="9" s="1"/>
  <c r="U193" i="9" s="1"/>
  <c r="U194" i="9" s="1"/>
  <c r="U195" i="9" s="1"/>
  <c r="U196" i="9" s="1"/>
  <c r="U197" i="9" s="1"/>
  <c r="U198" i="9" s="1"/>
  <c r="U199" i="9" s="1"/>
  <c r="U200" i="9" s="1"/>
  <c r="U201" i="9" s="1"/>
  <c r="U202" i="9" s="1"/>
  <c r="U203" i="9" s="1"/>
  <c r="U204" i="9" s="1"/>
  <c r="U205" i="9" s="1"/>
  <c r="U206" i="9" s="1"/>
  <c r="U207" i="9" s="1"/>
  <c r="U208" i="9" s="1"/>
  <c r="U209" i="9" s="1"/>
  <c r="U210" i="9" s="1"/>
  <c r="U211" i="9" s="1"/>
  <c r="U212" i="9" s="1"/>
  <c r="U213" i="9" s="1"/>
  <c r="U214" i="9" s="1"/>
  <c r="U215" i="9" s="1"/>
  <c r="U216" i="9" s="1"/>
  <c r="U217" i="9" s="1"/>
  <c r="U218" i="9" s="1"/>
  <c r="U219" i="9" s="1"/>
  <c r="U220" i="9" s="1"/>
  <c r="U221" i="9" s="1"/>
  <c r="U222" i="9" s="1"/>
  <c r="U223" i="9" s="1"/>
  <c r="U224" i="9" s="1"/>
  <c r="U225" i="9" s="1"/>
  <c r="U226" i="9" s="1"/>
  <c r="U227" i="9" s="1"/>
  <c r="U228" i="9" s="1"/>
  <c r="U229" i="9" s="1"/>
  <c r="U230" i="9" s="1"/>
  <c r="U231" i="9" s="1"/>
  <c r="U232" i="9" s="1"/>
  <c r="U233" i="9" s="1"/>
  <c r="U234" i="9" s="1"/>
  <c r="U235" i="9" s="1"/>
  <c r="U236" i="9" s="1"/>
  <c r="U237" i="9" s="1"/>
  <c r="U238" i="9" s="1"/>
  <c r="U239" i="9" s="1"/>
  <c r="U240" i="9" s="1"/>
  <c r="U241" i="9" s="1"/>
  <c r="U242" i="9" s="1"/>
  <c r="U243" i="9" s="1"/>
  <c r="U244" i="9" s="1"/>
  <c r="U245" i="9" s="1"/>
  <c r="U246" i="9" s="1"/>
  <c r="U247" i="9" s="1"/>
  <c r="U248" i="9" s="1"/>
  <c r="U249" i="9" s="1"/>
  <c r="U250" i="9" s="1"/>
  <c r="U251" i="9" s="1"/>
  <c r="U252" i="9" s="1"/>
  <c r="U253" i="9" s="1"/>
  <c r="U254" i="9" s="1"/>
  <c r="U255" i="9" s="1"/>
  <c r="U256" i="9" s="1"/>
  <c r="U257" i="9" s="1"/>
  <c r="U258" i="9" s="1"/>
  <c r="U259" i="9" s="1"/>
  <c r="U260" i="9" s="1"/>
  <c r="U261" i="9" s="1"/>
  <c r="U262" i="9" s="1"/>
  <c r="U263" i="9" s="1"/>
  <c r="U264" i="9" s="1"/>
  <c r="U265" i="9" s="1"/>
  <c r="U266" i="9" s="1"/>
  <c r="U267" i="9" s="1"/>
  <c r="U268" i="9" s="1"/>
  <c r="U269" i="9" s="1"/>
  <c r="U270" i="9" s="1"/>
  <c r="U271" i="9" s="1"/>
  <c r="U272" i="9" s="1"/>
  <c r="U273" i="9" s="1"/>
  <c r="U274" i="9" s="1"/>
  <c r="U275" i="9" s="1"/>
  <c r="U276" i="9" s="1"/>
  <c r="U277" i="9" s="1"/>
  <c r="U278" i="9" s="1"/>
  <c r="U279" i="9" s="1"/>
  <c r="U280" i="9" s="1"/>
  <c r="U281" i="9" s="1"/>
  <c r="U282" i="9" s="1"/>
  <c r="U283" i="9" s="1"/>
  <c r="U284" i="9" s="1"/>
  <c r="U285" i="9" s="1"/>
  <c r="U286" i="9" s="1"/>
  <c r="U287" i="9" s="1"/>
  <c r="U288" i="9" s="1"/>
  <c r="U289" i="9" s="1"/>
  <c r="U290" i="9" s="1"/>
  <c r="U291" i="9" s="1"/>
  <c r="U292" i="9" s="1"/>
  <c r="U293" i="9" s="1"/>
  <c r="U294" i="9" s="1"/>
  <c r="U295" i="9" s="1"/>
  <c r="U296" i="9" s="1"/>
  <c r="U297" i="9" s="1"/>
  <c r="U298" i="9" s="1"/>
  <c r="U299" i="9" s="1"/>
  <c r="U300" i="9" s="1"/>
  <c r="U301" i="9" s="1"/>
  <c r="U302" i="9" s="1"/>
  <c r="U303" i="9" s="1"/>
  <c r="U304" i="9" s="1"/>
  <c r="U305" i="9" s="1"/>
  <c r="U306" i="9" s="1"/>
  <c r="U307" i="9" s="1"/>
  <c r="U308" i="9" s="1"/>
  <c r="U309" i="9" s="1"/>
  <c r="U310" i="9" s="1"/>
  <c r="U311" i="9" s="1"/>
  <c r="U312" i="9" s="1"/>
  <c r="U313" i="9" s="1"/>
  <c r="U314" i="9" s="1"/>
  <c r="U315" i="9" s="1"/>
  <c r="U316" i="9" s="1"/>
  <c r="U317" i="9" s="1"/>
  <c r="U318" i="9" s="1"/>
  <c r="U319" i="9" s="1"/>
  <c r="U320" i="9" s="1"/>
  <c r="U321" i="9" s="1"/>
  <c r="U322" i="9" s="1"/>
  <c r="U323" i="9" s="1"/>
  <c r="U324" i="9" s="1"/>
  <c r="U325" i="9" s="1"/>
  <c r="U326" i="9" s="1"/>
  <c r="U327" i="9" s="1"/>
  <c r="U328" i="9" s="1"/>
  <c r="U329" i="9" s="1"/>
  <c r="U330" i="9" s="1"/>
  <c r="U331" i="9" s="1"/>
  <c r="U332" i="9" s="1"/>
  <c r="U333" i="9" s="1"/>
  <c r="U334" i="9" s="1"/>
  <c r="U335" i="9" s="1"/>
  <c r="U336" i="9" s="1"/>
  <c r="U337" i="9" s="1"/>
  <c r="U338" i="9" s="1"/>
  <c r="U339" i="9" s="1"/>
  <c r="U340" i="9" s="1"/>
  <c r="U341" i="9" s="1"/>
  <c r="U342" i="9" s="1"/>
  <c r="U343" i="9" s="1"/>
  <c r="U344" i="9" s="1"/>
  <c r="U345" i="9" s="1"/>
  <c r="U346" i="9" s="1"/>
  <c r="U347" i="9" s="1"/>
  <c r="U348" i="9" s="1"/>
  <c r="U349" i="9" s="1"/>
  <c r="U350" i="9" s="1"/>
  <c r="U351" i="9" s="1"/>
  <c r="U352" i="9" s="1"/>
  <c r="U353" i="9" s="1"/>
  <c r="U354" i="9" s="1"/>
  <c r="U355" i="9" s="1"/>
  <c r="U356" i="9" s="1"/>
  <c r="U357" i="9" s="1"/>
  <c r="U358" i="9" s="1"/>
  <c r="U359" i="9" s="1"/>
  <c r="U360" i="9" s="1"/>
  <c r="U361" i="9" s="1"/>
  <c r="U362" i="9" s="1"/>
  <c r="U363" i="9" s="1"/>
  <c r="U364" i="9" s="1"/>
  <c r="U365" i="9" s="1"/>
  <c r="U366" i="9" s="1"/>
  <c r="U367" i="9" s="1"/>
  <c r="U368" i="9" s="1"/>
  <c r="U369" i="9" s="1"/>
  <c r="U370" i="9" s="1"/>
  <c r="U371" i="9" s="1"/>
  <c r="U372" i="9" s="1"/>
  <c r="U373" i="9" s="1"/>
  <c r="U374" i="9" s="1"/>
  <c r="U375" i="9" s="1"/>
  <c r="U376" i="9" s="1"/>
  <c r="U377" i="9" s="1"/>
  <c r="U378" i="9" s="1"/>
  <c r="U379" i="9" s="1"/>
  <c r="U380" i="9" s="1"/>
  <c r="U381" i="9" s="1"/>
  <c r="U382" i="9" s="1"/>
  <c r="U383" i="9" s="1"/>
  <c r="U384" i="9" s="1"/>
  <c r="U385" i="9" s="1"/>
  <c r="U386" i="9" s="1"/>
  <c r="U387" i="9" s="1"/>
  <c r="U388" i="9" s="1"/>
  <c r="U389" i="9" s="1"/>
  <c r="U390" i="9" s="1"/>
  <c r="U391" i="9" s="1"/>
  <c r="U392" i="9" s="1"/>
  <c r="U393" i="9" s="1"/>
  <c r="U394" i="9" s="1"/>
  <c r="U395" i="9" s="1"/>
  <c r="U396" i="9" s="1"/>
  <c r="U397" i="9" s="1"/>
  <c r="U398" i="9" s="1"/>
  <c r="U399" i="9" s="1"/>
  <c r="U400" i="9" s="1"/>
  <c r="U401" i="9" s="1"/>
  <c r="U402" i="9" s="1"/>
  <c r="U403" i="9" s="1"/>
  <c r="U404" i="9" s="1"/>
  <c r="U405" i="9" s="1"/>
  <c r="U406" i="9" s="1"/>
  <c r="M14" i="21"/>
  <c r="N14" i="21"/>
  <c r="O14" i="21"/>
  <c r="P14" i="17"/>
  <c r="P18" i="21"/>
  <c r="M18" i="21"/>
  <c r="O15" i="22"/>
  <c r="O22" i="21"/>
  <c r="O18" i="21"/>
  <c r="M33" i="19"/>
  <c r="M15" i="22"/>
  <c r="P15" i="21"/>
  <c r="M15" i="21"/>
  <c r="O15" i="21"/>
  <c r="N15" i="22"/>
  <c r="O21" i="21"/>
  <c r="N21" i="21"/>
  <c r="M21" i="21"/>
  <c r="N19" i="21"/>
  <c r="O17" i="21"/>
  <c r="O16" i="21"/>
  <c r="M16" i="21"/>
  <c r="N16" i="21"/>
  <c r="H33" i="19"/>
  <c r="N33" i="19" s="1"/>
  <c r="P22" i="21"/>
  <c r="H23" i="19"/>
  <c r="H24" i="19" s="1"/>
  <c r="H25" i="19" s="1"/>
  <c r="H29" i="19"/>
  <c r="P29" i="19" s="1"/>
  <c r="H14" i="19"/>
  <c r="O14" i="19" s="1"/>
  <c r="N22" i="21"/>
  <c r="H19" i="19"/>
  <c r="M19" i="19" s="1"/>
  <c r="H17" i="19"/>
  <c r="O17" i="19" s="1"/>
  <c r="H16" i="19"/>
  <c r="O16" i="19" s="1"/>
  <c r="M19" i="22"/>
  <c r="H20" i="19"/>
  <c r="H21" i="19" s="1"/>
  <c r="H22" i="19" s="1"/>
  <c r="P19" i="21"/>
  <c r="M31" i="19"/>
  <c r="H15" i="19"/>
  <c r="O15" i="19" s="1"/>
  <c r="H18" i="19"/>
  <c r="P18" i="19" s="1"/>
  <c r="P14" i="20"/>
  <c r="H26" i="19"/>
  <c r="O26" i="19" s="1"/>
  <c r="H30" i="19"/>
  <c r="M30" i="19" s="1"/>
  <c r="N14" i="20"/>
  <c r="M19" i="21"/>
  <c r="O16" i="22"/>
  <c r="P17" i="21"/>
  <c r="N17" i="21"/>
  <c r="P19" i="22"/>
  <c r="M18" i="20"/>
  <c r="P17" i="22"/>
  <c r="N14" i="18"/>
  <c r="M14" i="22"/>
  <c r="O19" i="22"/>
  <c r="O17" i="22"/>
  <c r="M17" i="22"/>
  <c r="O18" i="20"/>
  <c r="P14" i="18"/>
  <c r="N14" i="22"/>
  <c r="M14" i="18"/>
  <c r="P14" i="22"/>
  <c r="O14" i="20"/>
  <c r="P16" i="22"/>
  <c r="N20" i="22"/>
  <c r="N16" i="22"/>
  <c r="P20" i="22"/>
  <c r="M20" i="22"/>
  <c r="M18" i="22"/>
  <c r="M17" i="20"/>
  <c r="P18" i="20"/>
  <c r="O21" i="22"/>
  <c r="G22" i="19"/>
  <c r="N17" i="20"/>
  <c r="N15" i="20"/>
  <c r="M15" i="20"/>
  <c r="P15" i="20"/>
  <c r="O15" i="20"/>
  <c r="O17" i="20"/>
  <c r="G25" i="19"/>
  <c r="N14" i="17"/>
  <c r="P15" i="17"/>
  <c r="O15" i="17"/>
  <c r="M15" i="17"/>
  <c r="N15" i="17"/>
  <c r="O20" i="20"/>
  <c r="N20" i="20"/>
  <c r="M20" i="20"/>
  <c r="P20" i="20"/>
  <c r="P18" i="22"/>
  <c r="M21" i="22"/>
  <c r="M15" i="18"/>
  <c r="N15" i="18"/>
  <c r="O15" i="18"/>
  <c r="O27" i="18" s="1"/>
  <c r="P15" i="18"/>
  <c r="P16" i="20"/>
  <c r="M16" i="20"/>
  <c r="N16" i="20"/>
  <c r="O16" i="20"/>
  <c r="O14" i="17"/>
  <c r="N22" i="22"/>
  <c r="O22" i="22"/>
  <c r="M22" i="22"/>
  <c r="P22" i="22"/>
  <c r="N18" i="22"/>
  <c r="N21" i="22"/>
  <c r="M14" i="17"/>
  <c r="N19" i="20"/>
  <c r="P19" i="20"/>
  <c r="M19" i="20"/>
  <c r="O19" i="20"/>
  <c r="G28" i="19"/>
  <c r="P48" i="9" l="1"/>
  <c r="P13" i="9"/>
  <c r="P55" i="9"/>
  <c r="P27" i="17"/>
  <c r="N30" i="19"/>
  <c r="P17" i="19"/>
  <c r="M17" i="19"/>
  <c r="N29" i="19"/>
  <c r="N17" i="19"/>
  <c r="M26" i="19"/>
  <c r="P16" i="19"/>
  <c r="N26" i="19"/>
  <c r="M16" i="19"/>
  <c r="P33" i="19"/>
  <c r="O33" i="19"/>
  <c r="P26" i="19"/>
  <c r="N16" i="19"/>
  <c r="H27" i="19"/>
  <c r="P27" i="19" s="1"/>
  <c r="H28" i="19"/>
  <c r="N28" i="19" s="1"/>
  <c r="O19" i="19"/>
  <c r="P23" i="19"/>
  <c r="O24" i="19"/>
  <c r="O23" i="19"/>
  <c r="O20" i="19"/>
  <c r="N20" i="19"/>
  <c r="O21" i="19"/>
  <c r="M23" i="19"/>
  <c r="M29" i="19"/>
  <c r="O29" i="19"/>
  <c r="M18" i="19"/>
  <c r="O34" i="21"/>
  <c r="O18" i="19"/>
  <c r="N18" i="19"/>
  <c r="N15" i="19"/>
  <c r="P19" i="19"/>
  <c r="M14" i="19"/>
  <c r="N14" i="19"/>
  <c r="P14" i="19"/>
  <c r="M24" i="19"/>
  <c r="N21" i="19"/>
  <c r="N19" i="19"/>
  <c r="N24" i="19"/>
  <c r="N23" i="19"/>
  <c r="P24" i="19"/>
  <c r="M21" i="19"/>
  <c r="P30" i="19"/>
  <c r="P20" i="19"/>
  <c r="P34" i="21"/>
  <c r="N34" i="21"/>
  <c r="O30" i="19"/>
  <c r="M20" i="19"/>
  <c r="P21" i="19"/>
  <c r="M15" i="19"/>
  <c r="P15" i="19"/>
  <c r="O34" i="22"/>
  <c r="P27" i="18"/>
  <c r="O27" i="17"/>
  <c r="N27" i="18"/>
  <c r="O32" i="20"/>
  <c r="P34" i="22"/>
  <c r="P32" i="20"/>
  <c r="N34" i="22"/>
  <c r="N32" i="20"/>
  <c r="N27" i="17"/>
  <c r="N25" i="19"/>
  <c r="O25" i="19"/>
  <c r="M25" i="19"/>
  <c r="P25" i="19"/>
  <c r="O22" i="19"/>
  <c r="P22" i="19"/>
  <c r="M22" i="19"/>
  <c r="N22" i="19"/>
  <c r="P28" i="19" l="1"/>
  <c r="P42" i="19" s="1"/>
  <c r="N27" i="19"/>
  <c r="N42" i="19" s="1"/>
  <c r="M27" i="19"/>
  <c r="O27" i="19"/>
  <c r="O28" i="19"/>
  <c r="M28" i="19"/>
  <c r="O42" i="1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BoHo</author>
  </authors>
  <commentList>
    <comment ref="R413" authorId="0" shapeId="0" xr:uid="{8A9387AE-D4A7-4C65-9D3C-3971582607A2}">
      <text>
        <r>
          <rPr>
            <b/>
            <sz val="9"/>
            <color indexed="81"/>
            <rFont val="Tahoma"/>
            <family val="2"/>
          </rPr>
          <t>BoHo:</t>
        </r>
        <r>
          <rPr>
            <sz val="9"/>
            <color indexed="81"/>
            <rFont val="Tahoma"/>
            <family val="2"/>
          </rPr>
          <t xml:space="preserve">
=((Rộng*Dài*Slg)*10^-6)*1.6*10.764
</t>
        </r>
      </text>
    </comment>
  </commentList>
</comments>
</file>

<file path=xl/sharedStrings.xml><?xml version="1.0" encoding="utf-8"?>
<sst xmlns="http://schemas.openxmlformats.org/spreadsheetml/2006/main" count="1427" uniqueCount="421">
  <si>
    <t>SLg</t>
  </si>
  <si>
    <t>Qui Cách Tinh Chế</t>
  </si>
  <si>
    <t>Sơn lót</t>
  </si>
  <si>
    <t>Dán cạnh</t>
  </si>
  <si>
    <t>Mã H. thiện</t>
  </si>
  <si>
    <t>Hoàn thiện</t>
  </si>
  <si>
    <t>Số cạnh</t>
  </si>
  <si>
    <t xml:space="preserve">Chiều dài
chỉ cạnh
(m)  </t>
  </si>
  <si>
    <t xml:space="preserve">Diện tích (m2) </t>
  </si>
  <si>
    <t>Vật liệu:</t>
  </si>
  <si>
    <t>STT</t>
  </si>
  <si>
    <t>CĂN CỨ</t>
  </si>
  <si>
    <t>NGÀY CẬP NHẬT</t>
  </si>
  <si>
    <t>NGƯỜI THỰC HIỆN</t>
  </si>
  <si>
    <t>A</t>
  </si>
  <si>
    <t>B</t>
  </si>
  <si>
    <t>Chất liệu</t>
  </si>
  <si>
    <t xml:space="preserve">Mã vật liệu </t>
  </si>
  <si>
    <t>DÀY
(mm)</t>
  </si>
  <si>
    <t>RỘNG
(mm)</t>
  </si>
  <si>
    <t>DÀI
(mm)</t>
  </si>
  <si>
    <t>Mục số :</t>
  </si>
  <si>
    <t>Hoàn thiện :</t>
  </si>
  <si>
    <t>Mã sản phẩm :</t>
  </si>
  <si>
    <t>Đơn hàng :</t>
  </si>
  <si>
    <t>Dự án :</t>
  </si>
  <si>
    <t>Số lượng :</t>
  </si>
  <si>
    <t>Kích thước :</t>
  </si>
  <si>
    <t>Tên Sản phẩm:</t>
  </si>
  <si>
    <t>Số hiệu:</t>
  </si>
  <si>
    <t>Lần ban hành:</t>
  </si>
  <si>
    <t>Ngày hiệu lực:</t>
  </si>
  <si>
    <t>Hình ảnh sản phẩm</t>
  </si>
  <si>
    <t>NỘI DUNG THAY ĐỔI</t>
  </si>
  <si>
    <t>Kết cấu :</t>
  </si>
  <si>
    <t>Số mặt sơn theo mã</t>
  </si>
  <si>
    <t>Số mặt sơn lót</t>
  </si>
  <si>
    <t xml:space="preserve">Sơn
 H. Thiện </t>
  </si>
  <si>
    <t>Tổng cộng:</t>
  </si>
  <si>
    <t>D</t>
  </si>
  <si>
    <t>C</t>
  </si>
  <si>
    <t>E</t>
  </si>
  <si>
    <t>Tên chi tiết</t>
  </si>
  <si>
    <t>BM02-QT03-NM</t>
  </si>
  <si>
    <r>
      <rPr>
        <b/>
        <i/>
        <u/>
        <sz val="10"/>
        <color theme="1"/>
        <rFont val="Times New Roman"/>
        <family val="1"/>
      </rPr>
      <t>*Ghi chú:</t>
    </r>
    <r>
      <rPr>
        <i/>
        <sz val="10"/>
        <color theme="1"/>
        <rFont val="Times New Roman"/>
        <family val="1"/>
      </rPr>
      <t xml:space="preserve"> 1m1d0n tương ứng với: 1 mặt, 1 cạnh dài, 0 cạnh ngắn</t>
    </r>
  </si>
  <si>
    <t xml:space="preserve"> Đỗ Hồng Thái</t>
  </si>
  <si>
    <t>ĐVT</t>
  </si>
  <si>
    <t>Khối lượng tinh</t>
  </si>
  <si>
    <t>Kiểm duyệt</t>
  </si>
  <si>
    <t>`</t>
  </si>
  <si>
    <t>NHÓM CHỈ CẠNH</t>
  </si>
  <si>
    <t>VẬT TƯ PHỤ</t>
  </si>
  <si>
    <t>PHỤ KIỆN</t>
  </si>
  <si>
    <t>THẦU PHỤ GIA CÔNG</t>
  </si>
  <si>
    <t>LỌC IN</t>
  </si>
  <si>
    <t>Người Lập</t>
  </si>
  <si>
    <t>NCC</t>
  </si>
  <si>
    <t>VẬT TƯ FOAM SOFA</t>
  </si>
  <si>
    <t>BẢNG CHI TIẾT NGUYÊN LIỆU
PHẦN I - PHIẾU KIỂM SOÁT THÔNG TIN SẢN PHẨM</t>
  </si>
  <si>
    <t>Mã Vật Tư</t>
  </si>
  <si>
    <t>Tên Vật Tư</t>
  </si>
  <si>
    <t>BẢNG CHI TIẾT NGUYÊN LIỆU (BOM)
PHẦN II - BẢNG KÊ CHI TIẾT  - VẬT TƯ TẤM &amp; GỖ &amp; FOAM &amp; VẢI</t>
  </si>
  <si>
    <t>Nguyễn Văn Tâm</t>
  </si>
  <si>
    <t>Nguyễn Tân Hồng</t>
  </si>
  <si>
    <t>Đỗ Hồng Thái</t>
  </si>
  <si>
    <t>Nhập lại số lượng SP theo đơn hàng vào ô này</t>
  </si>
  <si>
    <t>Số lượng</t>
  </si>
  <si>
    <t>Ghi chú, hình ảnh</t>
  </si>
  <si>
    <t>Qui cách</t>
  </si>
  <si>
    <t>VẬT TƯ GỖ, VẬT TƯ TẤM</t>
  </si>
  <si>
    <t>VẬT TƯ VẢI, DA, SIMILI</t>
  </si>
  <si>
    <t>MÃ SP</t>
  </si>
  <si>
    <t>Mục số</t>
  </si>
  <si>
    <t>IN</t>
  </si>
  <si>
    <t>Md</t>
  </si>
  <si>
    <t>Sf</t>
  </si>
  <si>
    <t>SLSP</t>
  </si>
  <si>
    <t>Nhà máy</t>
  </si>
  <si>
    <t>Giao thầu phụ</t>
  </si>
  <si>
    <t>Giao công trình</t>
  </si>
  <si>
    <t>BẢNG CHI TIẾT NGUYÊN LIỆU (BOM)
PHẦN III - BẢNG TẬP HỢP HARDWARE + VẬT TƯ PHỤ + CƠ KHÍ + THẦU PHỤ</t>
  </si>
  <si>
    <t>Ghi chú</t>
  </si>
  <si>
    <t>Hình ảnh</t>
  </si>
  <si>
    <t>Theo bản vẽ</t>
  </si>
  <si>
    <t>Đặng Quốc Dự</t>
  </si>
  <si>
    <t>1 Hệ</t>
  </si>
  <si>
    <t>(blank)</t>
  </si>
  <si>
    <t>Lọc chỉ cạnh</t>
  </si>
  <si>
    <t>Theo module và giao rời</t>
  </si>
  <si>
    <t>Phạm Thanh Huy</t>
  </si>
  <si>
    <t>Nguyễn Huỳnh Định</t>
  </si>
  <si>
    <t>Võ Thị Thúy Hằng</t>
  </si>
  <si>
    <t>Name</t>
  </si>
  <si>
    <t>Vật tư điển hình</t>
  </si>
  <si>
    <t>Đơn vị</t>
  </si>
  <si>
    <t>Gỗ Thông dày 35mm</t>
  </si>
  <si>
    <t>Gỗ ASH loại A dày 35mm</t>
  </si>
  <si>
    <t>MDF HMR E2 - 17x1220x2440 (mm)</t>
  </si>
  <si>
    <t>MDF HMR E2 2M VER YL-V4227 - 17x1220x2440 (mm)</t>
  </si>
  <si>
    <t>MDF HMR E2 1M VER YL-V4227 1M VER Tạp - 17x1220x2440 (mm)</t>
  </si>
  <si>
    <t>MDF HMR E2 2M LAM LL2263 - 17x1220x2440 (mm)</t>
  </si>
  <si>
    <t>MDF HMR E2 1M LAM LL2263 1M Backer - 17x1220x2440 (mm)</t>
  </si>
  <si>
    <t>PB Carb P2 - 25x1220x2440 (mm)</t>
  </si>
  <si>
    <t>PB - 25x1220x2440 (mm)</t>
  </si>
  <si>
    <t>Tấm nhựa WPB - 18x1220x2440 (mm)</t>
  </si>
  <si>
    <t>Ván gỗ ghép tràm CC - 35x1220x2440 (mm)</t>
  </si>
  <si>
    <t>Ván gỗ ghép tràm BC - 32x1220x2440 (mm)</t>
  </si>
  <si>
    <t>MDF HMR E2 2M MEL MS 4621 - 17x1220x2440 (mm)</t>
  </si>
  <si>
    <t>Plywood LVD nội thất - 18x1220x2440 (mm)</t>
  </si>
  <si>
    <t>Plywood LVD E0 - 18x1220x2440 (mm)</t>
  </si>
  <si>
    <t>Plywood SOFA - 18x1220x2440 (mm)</t>
  </si>
  <si>
    <t>Plywood LVD Carb P2 - 18x1220x2440 (mm)</t>
  </si>
  <si>
    <t>Chỉ veneer YL37 - 0.6x20 (mm)</t>
  </si>
  <si>
    <t>Chỉ nhựa 8843UN - 0.8x23 (mm)</t>
  </si>
  <si>
    <t>Tên Kiện Hàng</t>
  </si>
  <si>
    <t>Tên  
kiện Hàng</t>
  </si>
  <si>
    <t>Qui Cách bao bì</t>
  </si>
  <si>
    <t>Tiêu chuẩn bao bì</t>
  </si>
  <si>
    <t>Khối lượng</t>
  </si>
  <si>
    <t>F</t>
  </si>
  <si>
    <t>BAO BÌ</t>
  </si>
  <si>
    <t>STT Kiện</t>
  </si>
  <si>
    <t>XƯỞNG KIM LOẠI</t>
  </si>
  <si>
    <t>VẬT TƯ KIM LOẠI</t>
  </si>
  <si>
    <t>GIA CÔNG KIM LOẠI</t>
  </si>
  <si>
    <t>LOC 
KIỆN</t>
  </si>
  <si>
    <t>BẢNG KÊ CHI TIẾT ĐÓNG GÓI
TIÊU CHUẨN: XK-LOẠI 1</t>
  </si>
  <si>
    <t>Đinh Văn Chương</t>
  </si>
  <si>
    <t>Trần Thị Thanh Xuân</t>
  </si>
  <si>
    <t xml:space="preserve">DÀI </t>
  </si>
  <si>
    <t>RỘNG</t>
  </si>
  <si>
    <t>CAO</t>
  </si>
  <si>
    <t>Đặng Vũ Hiệp</t>
  </si>
  <si>
    <t>V GẤP CẠNH TRÊN + DƯỚI</t>
  </si>
  <si>
    <t>Giấy carton V gấp cạnh - 3x35x25x2400 (mm)</t>
  </si>
  <si>
    <t>THANH</t>
  </si>
  <si>
    <t>V GẤP CẠNH ĐỨNG</t>
  </si>
  <si>
    <t>Màng nhựa PE</t>
  </si>
  <si>
    <t>Màng nhựa PE - 500 (mm)</t>
  </si>
  <si>
    <t>MD</t>
  </si>
  <si>
    <t>PE FOAM</t>
  </si>
  <si>
    <t>Màng EPE foam - 1x1200 (mm)</t>
  </si>
  <si>
    <t>Băng keo</t>
  </si>
  <si>
    <t>Băng keo trong 48 (mm)</t>
  </si>
  <si>
    <t>BẢNG KÊ CHI TIẾT ĐÓNG GÓI
TIÊU CHUẨN:XK- LOẠI 2</t>
  </si>
  <si>
    <t>BẢNG KÊ CHI TIẾT ĐÓNG GÓI
TIÊU CHUẨN: XK-LOẠI 3</t>
  </si>
  <si>
    <t>Xốp tấm nóc</t>
  </si>
  <si>
    <t>Xốp tấm - 2000x1000x20 (mm)</t>
  </si>
  <si>
    <t>Tấm1</t>
  </si>
  <si>
    <t>Xốp tấm hông</t>
  </si>
  <si>
    <t>Giấy carton 5 lớp - 1800x3100 (mm)</t>
  </si>
  <si>
    <t>Tấm2</t>
  </si>
  <si>
    <t>Xốp tấm mặt trước, mặt sau</t>
  </si>
  <si>
    <t>V góc (Carton 5L) - ngoài</t>
  </si>
  <si>
    <t>Xốp góc</t>
  </si>
  <si>
    <t>Xốp ke góc - 20x100x100x100 (mm)</t>
  </si>
  <si>
    <t>cái</t>
  </si>
  <si>
    <t>V góc (Carton 5L) trong</t>
  </si>
  <si>
    <t>V cạnh đứng - ngoài</t>
  </si>
  <si>
    <t xml:space="preserve">V xốp đứng </t>
  </si>
  <si>
    <t>V cạnh đứng - trong</t>
  </si>
  <si>
    <t>V cạnh ngang - ngoài</t>
  </si>
  <si>
    <t>V xốp ngang</t>
  </si>
  <si>
    <t>V cạnh ngang - trong</t>
  </si>
  <si>
    <t>V cạnh hông - ngoài</t>
  </si>
  <si>
    <t>V xốp hông</t>
  </si>
  <si>
    <t>V cạnh hông  - trong</t>
  </si>
  <si>
    <t>Thanh xốp đáy</t>
  </si>
  <si>
    <t>PLYWOOD/ VÁN MDF</t>
  </si>
  <si>
    <t>Plywood LVD E2 - 9x1220x2440 (mm)
MDF Trơn tận dụng</t>
  </si>
  <si>
    <t>TRÊN 30KG THÌ SỬ DỤNG.
DƯỚI 30KG THÌ KHÔNG SỬ DỤNG</t>
  </si>
  <si>
    <t>Tấm</t>
  </si>
  <si>
    <t>THÙNG BAO NGOÀI</t>
  </si>
  <si>
    <t>CÓ THỂ ĐẶT GIA CÔNG BÊN NGOÀI</t>
  </si>
  <si>
    <t>TẤM</t>
  </si>
  <si>
    <t>.</t>
  </si>
  <si>
    <t>BẢNG KÊ CHI TIẾT ĐÓNG GÓI
TIÊU CHUẨN: XK-LOẠI 4 - ĐI CONT</t>
  </si>
  <si>
    <t>Gỗ đứng</t>
  </si>
  <si>
    <t>Plywood LVD E2 - 18x1220x2440 (mm) /
MDF Trơn tận dụng</t>
  </si>
  <si>
    <t>Gỗ ngang</t>
  </si>
  <si>
    <t>Gỗ đáy kiện</t>
  </si>
  <si>
    <t>ghép dày 60mm</t>
  </si>
  <si>
    <t>Dây đai</t>
  </si>
  <si>
    <t>Dây đai - 0.8x12 (mm) nhựa PET</t>
  </si>
  <si>
    <t>BẢNG KÊ CHI TIẾT ĐÓNG GÓI
TIÊU CHUẨN: XK-LOẠI 5 - ĐI AIR</t>
  </si>
  <si>
    <t>Gỗ ngang nóc + đáy</t>
  </si>
  <si>
    <t>Gỗ dọc hông</t>
  </si>
  <si>
    <t>Gỗ ngang trước sau</t>
  </si>
  <si>
    <t/>
  </si>
  <si>
    <t>KIỆN</t>
  </si>
  <si>
    <t>TIÊU CHUẨN:</t>
  </si>
  <si>
    <t>BẢNG KÊ CHI TIẾT ĐÓNG GÓI</t>
  </si>
  <si>
    <t>WINK HOTEL HỒ TÂY - HÀ NỘI</t>
  </si>
  <si>
    <t>TỦ ÁO Tủ nhỏ trái (Đỏ)</t>
  </si>
  <si>
    <t>RO.FF.02A.R</t>
  </si>
  <si>
    <t>MDF + LAMIANATE + MELAMINE</t>
  </si>
  <si>
    <t>YL-L51070</t>
  </si>
  <si>
    <t>MO.02</t>
  </si>
  <si>
    <t>0866CA</t>
  </si>
  <si>
    <t>2543_WINK HOTEL_CT06</t>
  </si>
  <si>
    <t>I</t>
  </si>
  <si>
    <t>MODULE MD1</t>
  </si>
  <si>
    <t>1</t>
  </si>
  <si>
    <t>Nóc_01_001</t>
  </si>
  <si>
    <t>MDF HMR E2 1M MEL 0866CA 1M LAM YL-L51070 - 25x1220x2440 (mm)</t>
  </si>
  <si>
    <t>Chỉ nhựa 0866CA - 0.8x30 (mm)</t>
  </si>
  <si>
    <t>2d0r</t>
  </si>
  <si>
    <t>2</t>
  </si>
  <si>
    <t>Đáy_01_002</t>
  </si>
  <si>
    <t>3</t>
  </si>
  <si>
    <t>Hông bìa_01_003</t>
  </si>
  <si>
    <t>2d2r</t>
  </si>
  <si>
    <t>4</t>
  </si>
  <si>
    <t>Hông bìa_01_004</t>
  </si>
  <si>
    <t>5</t>
  </si>
  <si>
    <t>Che Led_01_005</t>
  </si>
  <si>
    <t>MDF HMR E2 1M MEL 0866CA 1M LAM YL-L51070 - 17x1220x2440 (mm)</t>
  </si>
  <si>
    <t>Chỉ nhựa 0866CA - 0.8x23 (mm)</t>
  </si>
  <si>
    <t>1d0r</t>
  </si>
  <si>
    <t>6</t>
  </si>
  <si>
    <t>Che Led_01_006</t>
  </si>
  <si>
    <t>7</t>
  </si>
  <si>
    <t>Hông trong_01_007</t>
  </si>
  <si>
    <t>MDF HMR E2 2M LAM YL-L51070 - 25x1220x2440 (mm)</t>
  </si>
  <si>
    <t>8</t>
  </si>
  <si>
    <t>Đợt Led lớn_01_008</t>
  </si>
  <si>
    <t>9</t>
  </si>
  <si>
    <t>Hậu lớn_01_009</t>
  </si>
  <si>
    <t>MDF HMR E2 1M MEL 101T 1M LAM YL-L51070 - 12x1220x2440 (mm)</t>
  </si>
  <si>
    <t>10</t>
  </si>
  <si>
    <t>Hậu nhỏ_01_010</t>
  </si>
  <si>
    <t>11</t>
  </si>
  <si>
    <t>Đợt chết_01_011</t>
  </si>
  <si>
    <t>12</t>
  </si>
  <si>
    <t>Cánh_01_012</t>
  </si>
  <si>
    <t>MDF HMR E2 2M LAM YL-L51070 - 17x1220x2440 (mm)</t>
  </si>
  <si>
    <t>Chỉ nhựa YL-L51070 - 0.8x23 (mm)</t>
  </si>
  <si>
    <t>13</t>
  </si>
  <si>
    <t>Chặn mặt hk_01_013</t>
  </si>
  <si>
    <t>14</t>
  </si>
  <si>
    <t>Chặn cửa_01_014</t>
  </si>
  <si>
    <t>15</t>
  </si>
  <si>
    <t>THÀNH PHẢI HỘC KÉO_01_015</t>
  </si>
  <si>
    <t>MDF HMR E2 2M LAM YL-L51070 - 12x1220x2440 (mm)</t>
  </si>
  <si>
    <t>2d1r</t>
  </si>
  <si>
    <t>16</t>
  </si>
  <si>
    <t>THÀNH TRÁI HỘC KÉO_01_016</t>
  </si>
  <si>
    <t>17</t>
  </si>
  <si>
    <t>THÀNH SAU HỘC KÉO_01_017</t>
  </si>
  <si>
    <t>18</t>
  </si>
  <si>
    <t>THÀNH TRƯỚC HỘC KÉO_01_018</t>
  </si>
  <si>
    <t>19</t>
  </si>
  <si>
    <t>ĐÁY HỘC KÉO_01_019</t>
  </si>
  <si>
    <t>20</t>
  </si>
  <si>
    <t>Mặt hk_01_020</t>
  </si>
  <si>
    <t>MDF HMR E2 2M MEL 0866CA - 17x1220x2440 (mm)</t>
  </si>
  <si>
    <t>Chỉ nhựa 0866CA - 0.8x28 (mm)</t>
  </si>
  <si>
    <t>21</t>
  </si>
  <si>
    <t>Gia giảm_01_021</t>
  </si>
  <si>
    <t>Chỉ nhựa 0866CA - 0.8x21 (mm)</t>
  </si>
  <si>
    <t>22</t>
  </si>
  <si>
    <t>Gia giảm_01_022</t>
  </si>
  <si>
    <t>23</t>
  </si>
  <si>
    <t>Xương gia giảm_01_023</t>
  </si>
  <si>
    <t>24</t>
  </si>
  <si>
    <t>Xương gia giảm_01_024</t>
  </si>
  <si>
    <t>25</t>
  </si>
  <si>
    <t>Gia giảm_01_025</t>
  </si>
  <si>
    <t>1d2r</t>
  </si>
  <si>
    <t>26</t>
  </si>
  <si>
    <t>Xương kè gia giảm_01_026</t>
  </si>
  <si>
    <t>27</t>
  </si>
  <si>
    <t>Len chân_01_027</t>
  </si>
  <si>
    <t>28</t>
  </si>
  <si>
    <t>Len chân_01_028</t>
  </si>
  <si>
    <t>29</t>
  </si>
  <si>
    <t>Nóc thùng hk_01_029</t>
  </si>
  <si>
    <t>30</t>
  </si>
  <si>
    <t>Đợt Led nhỏ_01_030</t>
  </si>
  <si>
    <t>31</t>
  </si>
  <si>
    <t>Đáy thùng hk_01_031</t>
  </si>
  <si>
    <t>32</t>
  </si>
  <si>
    <t>Đợt chết_01_032</t>
  </si>
  <si>
    <t>33</t>
  </si>
  <si>
    <t>Xương gia cố móc treo_01_033</t>
  </si>
  <si>
    <t>MDF HMR E2 2M MEL 0866CA - 15x1220x2440 (mm)</t>
  </si>
  <si>
    <t>34</t>
  </si>
  <si>
    <t>Panle fix_01_034</t>
  </si>
  <si>
    <t>II</t>
  </si>
  <si>
    <t>MODULE MD2</t>
  </si>
  <si>
    <t>Nẹp dán cạnh_02_001</t>
  </si>
  <si>
    <t>Nẹp dán cạnh_02_002</t>
  </si>
  <si>
    <t>Ván nền vách treo_02_003</t>
  </si>
  <si>
    <t>KTHT_Vách treo_02_004</t>
  </si>
  <si>
    <t>Chỉ nhựa 0866CA - 0.8x35 (mm)</t>
  </si>
  <si>
    <t>Lưỡi gà_02_005</t>
  </si>
  <si>
    <t>Gỗ Thông dày 20mm</t>
  </si>
  <si>
    <t>Lưỡi gà_02_006</t>
  </si>
  <si>
    <t>III</t>
  </si>
  <si>
    <t>MODULE MD3</t>
  </si>
  <si>
    <t>Ván ép_03_001</t>
  </si>
  <si>
    <t>MDF HMR E2 1M MEL 0866CA - 17x1220x2440 (mm)(Nesting)</t>
  </si>
  <si>
    <t>KTHT_Kệ hành lý_03_002</t>
  </si>
  <si>
    <t>Lưỡi gà_03_003</t>
  </si>
  <si>
    <t>Ép khổ 1220x2440 mm chạy Nesting</t>
  </si>
  <si>
    <t>0m0d0r</t>
  </si>
  <si>
    <t>LA-01.R</t>
  </si>
  <si>
    <t>GIAO RỜI- HỘC KÉO MODULE</t>
  </si>
  <si>
    <t>HOÀN THIỆN ĐI MODULE</t>
  </si>
  <si>
    <t>Đinh F30 - 5000 cây/hộp</t>
  </si>
  <si>
    <t>NVL10-000048</t>
  </si>
  <si>
    <t>Hộp</t>
  </si>
  <si>
    <t>5000 Cây/Hộp</t>
  </si>
  <si>
    <t>Keo titebond II Premium 473ml/0.5kg - Tem xanh dương</t>
  </si>
  <si>
    <t>NVL6-000065</t>
  </si>
  <si>
    <t>Chai</t>
  </si>
  <si>
    <t>473ml/0.5kg</t>
  </si>
  <si>
    <t>Tem chai màu xanh dương - Premium</t>
  </si>
  <si>
    <t>- Keo titebond Xanh dương / Tem chai màu xanh dương - Premium: Ghép mộng gỗ</t>
  </si>
  <si>
    <t>Keo Xbond</t>
  </si>
  <si>
    <t>NVL6-000014</t>
  </si>
  <si>
    <t>320gr</t>
  </si>
  <si>
    <t>- Keo dán đa năng. Thay thế keo titebond duty - 296ml/ống</t>
  </si>
  <si>
    <t>Chốt gỗ - Ø8x30 (mm)</t>
  </si>
  <si>
    <t>NVL7-000285</t>
  </si>
  <si>
    <t>Con</t>
  </si>
  <si>
    <t>Ø8x30</t>
  </si>
  <si>
    <t>Gỗ tự nhiên</t>
  </si>
  <si>
    <t>Vis gỗ đầu dù - M4x25 (mm) thép xi trắng</t>
  </si>
  <si>
    <t>NVL7-000432</t>
  </si>
  <si>
    <t>M4x25x10</t>
  </si>
  <si>
    <t>Thép xi trắng</t>
  </si>
  <si>
    <t>Vis gỗ đầu dù - M4x40 (mm) thép xi trắng</t>
  </si>
  <si>
    <t>NVL7-000436</t>
  </si>
  <si>
    <t>M4x40x10</t>
  </si>
  <si>
    <t>Vis gỗ đầu chìm - M4x15 (mm) thép xi đen</t>
  </si>
  <si>
    <t>NVL7-000395</t>
  </si>
  <si>
    <t>M4x15x8</t>
  </si>
  <si>
    <t>Thép xi đen</t>
  </si>
  <si>
    <t>Vis gỗ đầu chìm - M4x20 (mm) thép xi đen</t>
  </si>
  <si>
    <t>NVL7-000398</t>
  </si>
  <si>
    <t>M4x20x8</t>
  </si>
  <si>
    <t>Vis gỗ đầu chìm - M3x12 (mm) thép xi trắng</t>
  </si>
  <si>
    <t>NVL7-000388</t>
  </si>
  <si>
    <t>M3x12x7</t>
  </si>
  <si>
    <t>Tắc kê nhựa No 4 - M4x40 (mm) nhựa trắng</t>
  </si>
  <si>
    <t>NVL7-000308</t>
  </si>
  <si>
    <t>M4x40</t>
  </si>
  <si>
    <t>Nhựa trắng</t>
  </si>
  <si>
    <t>Vis gỗ đầu chìm - M4x25 (mm) thép xi trắng</t>
  </si>
  <si>
    <t>NVL7-000402</t>
  </si>
  <si>
    <t>M4x25x8</t>
  </si>
  <si>
    <t>Vis gỗ đầu chìm - M4x40 (mm) thép xi trắng</t>
  </si>
  <si>
    <t>NVL7-000409</t>
  </si>
  <si>
    <t>M4x40x8</t>
  </si>
  <si>
    <t>Bản lề giảm chấn lọt lòng + Đế 315.07.115 - Ø35 (mm) Hafele</t>
  </si>
  <si>
    <t>NVL8-001555</t>
  </si>
  <si>
    <t>Bộ</t>
  </si>
  <si>
    <t>1 bộ gồm: 1 bản lề + 1 đế + 6 vít</t>
  </si>
  <si>
    <t>Hafele</t>
  </si>
  <si>
    <t>Đổi Bản lề giảm chấn lọt lòng 315.06.752 - Ø35 (mm) Hafele sang Bản lề giảm chấn lọt lòng + Đế 315.07.115 - Ø35 (mm) Hafele do NCC bỏ mã</t>
  </si>
  <si>
    <t>Ray âm giảm chấn mở toàn phần 433.32.073 - 400 (mm) Hafele</t>
  </si>
  <si>
    <t>NVL8-001178</t>
  </si>
  <si>
    <t>L=400</t>
  </si>
  <si>
    <t>Thép mạ kẽm</t>
  </si>
  <si>
    <t>Chân đế điều chỉnh 637.45.326 - 100 (mm) Hafele</t>
  </si>
  <si>
    <t>NVL8-000866</t>
  </si>
  <si>
    <t>Cái</t>
  </si>
  <si>
    <t>H=100</t>
  </si>
  <si>
    <t>Nhựa đen</t>
  </si>
  <si>
    <t>- Mua Patte kẹp chân đế 637.45.906 - Hafele (riêng)</t>
  </si>
  <si>
    <t>Patte kẹp chân đế 637.45.906 - Hafele</t>
  </si>
  <si>
    <t>NVL8-000873</t>
  </si>
  <si>
    <t>Patte góc vuông 4 lỗ - 27x27x27x12 (mm) nhựa nâu</t>
  </si>
  <si>
    <t>Thân ốc liên kết 0000074_JINIO</t>
  </si>
  <si>
    <t>NVL8-000476</t>
  </si>
  <si>
    <t>JINIO</t>
  </si>
  <si>
    <t>Dùng mã này thay thế cho mã cũ là Thân ốc liên kết 0000051_JINIO</t>
  </si>
  <si>
    <t>Ốc liên kết J6-10_6001009_JINIO</t>
  </si>
  <si>
    <t>NVL8-000397</t>
  </si>
  <si>
    <t>Nắp chụp ốc liên kết J6-10_6001001-B_JINIO</t>
  </si>
  <si>
    <t>NVL8-000454</t>
  </si>
  <si>
    <t>nắp chụp cam ( vis ) nhựa lỗ  phi 10 màu grey, xám sáng</t>
  </si>
  <si>
    <t>H1</t>
  </si>
  <si>
    <t>THANH KỆ HÀNH LÝ 3x8x750mm</t>
  </si>
  <si>
    <t>THANH KỆ HÀNH LÝ 3x8x850mm</t>
  </si>
  <si>
    <t>Thanh</t>
  </si>
  <si>
    <t>H2</t>
  </si>
  <si>
    <t>H3</t>
  </si>
  <si>
    <t>THANH KỆ HÀNH LÝ 3x8x800mm</t>
  </si>
  <si>
    <t>H4</t>
  </si>
  <si>
    <t>CHÂN KỆ HÀNH LÝ</t>
  </si>
  <si>
    <t>HỆ</t>
  </si>
  <si>
    <t>H5</t>
  </si>
  <si>
    <t>VIỀN KỆ HÀNH LÝ</t>
  </si>
  <si>
    <t>IN1</t>
  </si>
  <si>
    <t>Hoàn thiện theo bản vẽ trang 05</t>
  </si>
  <si>
    <t>Hoàn thiện theo bản vẽ trang 06</t>
  </si>
  <si>
    <t>Hoàn thiện theo bản vẽ trang 07</t>
  </si>
  <si>
    <t>Hoàn thiện theo bản vẽ trang 08</t>
  </si>
  <si>
    <t>Vis gỗ đầu chìm - M4x12 (mm) thép xi trắng</t>
  </si>
  <si>
    <t>NVL7-000649</t>
  </si>
  <si>
    <t>M4x12</t>
  </si>
  <si>
    <t>Bắt ray</t>
  </si>
  <si>
    <t>Bắt hk</t>
  </si>
  <si>
    <t>Bắt bas chân</t>
  </si>
  <si>
    <t>Bắt chân</t>
  </si>
  <si>
    <t>Bắt bas 4 lỗ</t>
  </si>
  <si>
    <t>Bắt lưỡi gà + chân inox</t>
  </si>
  <si>
    <t>MÓC TREO QUẦN ÁO + BAO GỒM VÍT BẮT</t>
  </si>
  <si>
    <t>TIÊU CHUẨN DỰ ÁN</t>
  </si>
  <si>
    <t>LOẠI 6</t>
  </si>
  <si>
    <t>Muc 1.1</t>
  </si>
  <si>
    <t>Rập viền Inox</t>
  </si>
  <si>
    <t>MDF HMR E2 - 9x1220x2440 (mm)</t>
  </si>
  <si>
    <t>Chạy CNC 2 cái giao thầu phụ 1 cái. Dùng chung cho các mục 1.1+1.1+1.3+2.1+2.2</t>
  </si>
  <si>
    <t>E1</t>
  </si>
  <si>
    <t>E2</t>
  </si>
  <si>
    <t>G</t>
  </si>
  <si>
    <t>H</t>
  </si>
  <si>
    <t xml:space="preserve"> - LƯU Ý; riêng đơn hàng 2407_DWIHN_CT04 - CD#T##-##637.45.308-##HL	Chân đế điều chỉnh 637.45.308 - 80 (mm) Hafele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</si>
</sst>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m/d/yy;@"/>
    <numFmt numFmtId="166" formatCode="0.0000"/>
    <numFmt numFmtId="167" formatCode="0.000"/>
    <numFmt numFmtId="168" formatCode="0.0"/>
  </numFmts>
  <fonts count="59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indexed="8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3"/>
      <name val="Times New Roman"/>
      <family val="1"/>
    </font>
    <font>
      <sz val="12"/>
      <color theme="1"/>
      <name val="Times New Roman"/>
      <family val="1"/>
    </font>
    <font>
      <b/>
      <i/>
      <sz val="20"/>
      <color theme="1"/>
      <name val="Times New Roman"/>
      <family val="1"/>
    </font>
    <font>
      <b/>
      <sz val="22"/>
      <color theme="1"/>
      <name val="Times New Roman"/>
      <family val="1"/>
    </font>
    <font>
      <b/>
      <sz val="10"/>
      <color theme="1"/>
      <name val="Times New Roman"/>
      <family val="1"/>
    </font>
    <font>
      <i/>
      <sz val="9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.5"/>
      <color theme="1"/>
      <name val="Times New Roman"/>
      <family val="1"/>
    </font>
    <font>
      <sz val="11"/>
      <color theme="1"/>
      <name val="Times New Roman"/>
      <family val="1"/>
    </font>
    <font>
      <b/>
      <i/>
      <sz val="10"/>
      <color theme="1"/>
      <name val="Times New Roman"/>
      <family val="1"/>
    </font>
    <font>
      <b/>
      <i/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  <font>
      <i/>
      <sz val="8"/>
      <color theme="1"/>
      <name val="Times New Roman"/>
      <family val="1"/>
    </font>
    <font>
      <b/>
      <sz val="16"/>
      <color theme="1"/>
      <name val="Times New Roman"/>
      <family val="1"/>
    </font>
    <font>
      <b/>
      <sz val="9"/>
      <color theme="1"/>
      <name val="Times New Roman"/>
      <family val="1"/>
    </font>
    <font>
      <i/>
      <sz val="10"/>
      <color theme="1"/>
      <name val="Times New Roman"/>
      <family val="1"/>
    </font>
    <font>
      <b/>
      <i/>
      <u/>
      <sz val="10"/>
      <color theme="1"/>
      <name val="Times New Roman"/>
      <family val="1"/>
    </font>
    <font>
      <sz val="8"/>
      <name val="Calibri"/>
      <family val="2"/>
      <scheme val="minor"/>
    </font>
    <font>
      <sz val="11"/>
      <name val="VNI-Helve-Condense"/>
    </font>
    <font>
      <b/>
      <i/>
      <sz val="9"/>
      <color indexed="8"/>
      <name val="Times New Roman"/>
      <family val="1"/>
    </font>
    <font>
      <b/>
      <i/>
      <sz val="8"/>
      <color indexed="8"/>
      <name val="Times New Roman"/>
      <family val="1"/>
    </font>
    <font>
      <b/>
      <i/>
      <sz val="9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9"/>
      <color theme="0"/>
      <name val="Times New Roman"/>
      <family val="1"/>
    </font>
    <font>
      <sz val="9"/>
      <color theme="1"/>
      <name val="Times New Roman"/>
      <family val="1"/>
    </font>
    <font>
      <sz val="12"/>
      <name val="Times New Roman"/>
      <family val="1"/>
    </font>
    <font>
      <b/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b/>
      <i/>
      <sz val="14"/>
      <color theme="1"/>
      <name val="Times New Roman"/>
      <family val="1"/>
    </font>
    <font>
      <b/>
      <i/>
      <sz val="14"/>
      <color rgb="FF0000CC"/>
      <name val="Times New Roman"/>
      <family val="1"/>
    </font>
    <font>
      <i/>
      <sz val="9"/>
      <color rgb="FF0000CC"/>
      <name val="Times New Roman"/>
      <family val="1"/>
    </font>
    <font>
      <b/>
      <i/>
      <sz val="22"/>
      <color rgb="FFFF0000"/>
      <name val="Times New Roman"/>
      <family val="1"/>
    </font>
    <font>
      <b/>
      <sz val="11"/>
      <color rgb="FFFF0000"/>
      <name val="Times New Roman"/>
      <family val="1"/>
    </font>
    <font>
      <b/>
      <sz val="11.5"/>
      <color rgb="FFFF0000"/>
      <name val="Times New Roman"/>
      <family val="1"/>
    </font>
    <font>
      <b/>
      <sz val="12"/>
      <name val="Times New Roman"/>
      <family val="1"/>
    </font>
    <font>
      <b/>
      <sz val="10"/>
      <name val="Times New Roman"/>
      <family val="1"/>
    </font>
    <font>
      <sz val="9"/>
      <name val="Times New Roman"/>
      <family val="1"/>
    </font>
    <font>
      <b/>
      <sz val="14"/>
      <color rgb="FFFF0000"/>
      <name val="Times New Roman"/>
      <family val="1"/>
    </font>
    <font>
      <sz val="11"/>
      <color rgb="FFFF000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Times New Roman"/>
      <family val="1"/>
      <charset val="163"/>
    </font>
    <font>
      <b/>
      <sz val="20"/>
      <color rgb="FFFF0000"/>
      <name val="Times New Roman"/>
      <family val="1"/>
      <charset val="163"/>
    </font>
    <font>
      <sz val="11"/>
      <color theme="0" tint="-0.34998626667073579"/>
      <name val="Times New Roman"/>
      <family val="1"/>
    </font>
    <font>
      <i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sz val="13"/>
      <color theme="1"/>
      <name val="Times New Roman"/>
      <family val="1"/>
    </font>
    <font>
      <sz val="13"/>
      <name val="Times New Roman"/>
      <family val="1"/>
    </font>
    <font>
      <sz val="13"/>
      <color indexed="8"/>
      <name val="Times New Roman"/>
      <family val="1"/>
    </font>
    <font>
      <b/>
      <sz val="13"/>
      <color theme="1"/>
      <name val="Times New Roman"/>
      <family val="1"/>
    </font>
    <font>
      <b/>
      <sz val="13"/>
      <color rgb="FFFF0000"/>
      <name val="Times New Roman"/>
      <family val="1"/>
    </font>
    <font>
      <sz val="11"/>
      <color rgb="FF0070C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4">
    <xf numFmtId="0" fontId="0" fillId="0" borderId="0"/>
    <xf numFmtId="0" fontId="1" fillId="0" borderId="0"/>
    <xf numFmtId="0" fontId="2" fillId="0" borderId="0" applyNumberFormat="0" applyFill="0" applyBorder="0" applyProtection="0">
      <alignment vertical="top"/>
    </xf>
    <xf numFmtId="0" fontId="1" fillId="0" borderId="0"/>
    <xf numFmtId="0" fontId="2" fillId="0" borderId="0" applyNumberFormat="0" applyFill="0" applyBorder="0" applyProtection="0">
      <alignment vertical="top"/>
    </xf>
    <xf numFmtId="0" fontId="1" fillId="0" borderId="0"/>
    <xf numFmtId="0" fontId="1" fillId="0" borderId="0"/>
    <xf numFmtId="0" fontId="2" fillId="0" borderId="0" applyNumberFormat="0" applyFill="0" applyBorder="0" applyProtection="0">
      <alignment vertical="top"/>
    </xf>
    <xf numFmtId="0" fontId="3" fillId="0" borderId="0"/>
    <xf numFmtId="0" fontId="3" fillId="0" borderId="0"/>
    <xf numFmtId="0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/>
    <xf numFmtId="0" fontId="2" fillId="0" borderId="0">
      <alignment vertical="top"/>
    </xf>
  </cellStyleXfs>
  <cellXfs count="436">
    <xf numFmtId="0" fontId="0" fillId="0" borderId="0" xfId="0"/>
    <xf numFmtId="0" fontId="11" fillId="0" borderId="1" xfId="1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18" fillId="0" borderId="0" xfId="3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14" fontId="17" fillId="0" borderId="1" xfId="0" applyNumberFormat="1" applyFon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27" fillId="0" borderId="0" xfId="0" applyFont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left" vertical="center" wrapText="1"/>
      <protection locked="0"/>
    </xf>
    <xf numFmtId="0" fontId="8" fillId="0" borderId="1" xfId="0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22" fillId="0" borderId="0" xfId="0" applyFont="1" applyAlignment="1" applyProtection="1">
      <alignment vertical="center"/>
      <protection locked="0"/>
    </xf>
    <xf numFmtId="0" fontId="30" fillId="0" borderId="0" xfId="0" applyFont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vertical="center" wrapText="1"/>
      <protection locked="0"/>
    </xf>
    <xf numFmtId="1" fontId="16" fillId="0" borderId="0" xfId="2" applyNumberFormat="1" applyFont="1" applyBorder="1" applyAlignment="1" applyProtection="1">
      <alignment horizontal="center" vertical="center"/>
      <protection locked="0"/>
    </xf>
    <xf numFmtId="0" fontId="16" fillId="0" borderId="0" xfId="3" applyFont="1" applyAlignment="1" applyProtection="1">
      <alignment horizontal="center" vertical="center"/>
      <protection locked="0"/>
    </xf>
    <xf numFmtId="0" fontId="16" fillId="0" borderId="0" xfId="3" applyFont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vertical="center"/>
      <protection locked="0"/>
    </xf>
    <xf numFmtId="1" fontId="18" fillId="0" borderId="0" xfId="2" applyNumberFormat="1" applyFont="1" applyBorder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vertical="center"/>
      <protection locked="0"/>
    </xf>
    <xf numFmtId="0" fontId="16" fillId="0" borderId="0" xfId="2" applyNumberFormat="1" applyFont="1" applyBorder="1" applyAlignment="1" applyProtection="1">
      <alignment vertical="center"/>
      <protection locked="0"/>
    </xf>
    <xf numFmtId="0" fontId="18" fillId="0" borderId="0" xfId="2" applyNumberFormat="1" applyFont="1" applyBorder="1" applyAlignment="1" applyProtection="1">
      <alignment vertical="center"/>
      <protection locked="0"/>
    </xf>
    <xf numFmtId="0" fontId="34" fillId="0" borderId="0" xfId="11" applyAlignment="1" applyProtection="1">
      <alignment vertical="center"/>
      <protection locked="0"/>
    </xf>
    <xf numFmtId="0" fontId="35" fillId="0" borderId="0" xfId="0" applyFont="1" applyAlignment="1" applyProtection="1">
      <alignment vertical="center"/>
      <protection locked="0"/>
    </xf>
    <xf numFmtId="0" fontId="37" fillId="0" borderId="0" xfId="0" applyFont="1" applyAlignment="1" applyProtection="1">
      <alignment vertical="center"/>
      <protection locked="0"/>
    </xf>
    <xf numFmtId="0" fontId="8" fillId="0" borderId="4" xfId="0" applyFont="1" applyBorder="1" applyAlignment="1" applyProtection="1">
      <alignment vertical="center"/>
      <protection locked="0"/>
    </xf>
    <xf numFmtId="14" fontId="8" fillId="0" borderId="4" xfId="0" applyNumberFormat="1" applyFont="1" applyBorder="1" applyAlignment="1" applyProtection="1">
      <alignment horizontal="center" vertical="center"/>
      <protection locked="0"/>
    </xf>
    <xf numFmtId="0" fontId="18" fillId="0" borderId="0" xfId="4" applyFont="1" applyBorder="1" applyAlignment="1" applyProtection="1">
      <alignment vertical="center" wrapText="1"/>
      <protection locked="0"/>
    </xf>
    <xf numFmtId="1" fontId="16" fillId="0" borderId="0" xfId="2" applyNumberFormat="1" applyFont="1" applyBorder="1" applyAlignment="1" applyProtection="1">
      <alignment horizontal="center" vertical="top" wrapText="1"/>
      <protection locked="0"/>
    </xf>
    <xf numFmtId="0" fontId="16" fillId="0" borderId="0" xfId="4" applyFont="1" applyBorder="1" applyAlignment="1" applyProtection="1">
      <alignment horizontal="center" vertical="center" wrapText="1"/>
      <protection locked="0"/>
    </xf>
    <xf numFmtId="165" fontId="16" fillId="0" borderId="0" xfId="4" applyNumberFormat="1" applyFont="1" applyBorder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vertical="top" wrapText="1"/>
      <protection locked="0"/>
    </xf>
    <xf numFmtId="0" fontId="10" fillId="0" borderId="18" xfId="0" applyFont="1" applyBorder="1" applyAlignment="1">
      <alignment horizontal="left" vertical="center"/>
    </xf>
    <xf numFmtId="0" fontId="11" fillId="0" borderId="17" xfId="0" applyFont="1" applyBorder="1" applyAlignment="1">
      <alignment vertical="center"/>
    </xf>
    <xf numFmtId="0" fontId="10" fillId="0" borderId="17" xfId="0" applyFont="1" applyBorder="1" applyAlignment="1">
      <alignment horizontal="left" vertical="center"/>
    </xf>
    <xf numFmtId="0" fontId="10" fillId="0" borderId="21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 wrapText="1"/>
    </xf>
    <xf numFmtId="0" fontId="10" fillId="0" borderId="22" xfId="0" applyFont="1" applyBorder="1" applyAlignment="1">
      <alignment horizontal="left" vertical="center"/>
    </xf>
    <xf numFmtId="14" fontId="17" fillId="0" borderId="0" xfId="0" applyNumberFormat="1" applyFont="1" applyAlignment="1">
      <alignment horizontal="center" vertical="center"/>
    </xf>
    <xf numFmtId="1" fontId="16" fillId="0" borderId="0" xfId="2" applyNumberFormat="1" applyFont="1" applyBorder="1" applyAlignment="1" applyProtection="1">
      <alignment horizontal="center" vertical="center"/>
    </xf>
    <xf numFmtId="165" fontId="16" fillId="0" borderId="0" xfId="4" applyNumberFormat="1" applyFont="1" applyBorder="1" applyAlignment="1" applyProtection="1">
      <alignment horizontal="center" vertical="center"/>
    </xf>
    <xf numFmtId="1" fontId="16" fillId="0" borderId="0" xfId="2" applyNumberFormat="1" applyFont="1" applyBorder="1" applyAlignment="1" applyProtection="1">
      <alignment horizontal="center" vertical="center" wrapText="1"/>
    </xf>
    <xf numFmtId="0" fontId="21" fillId="0" borderId="1" xfId="0" applyFont="1" applyBorder="1" applyAlignment="1" applyProtection="1">
      <alignment vertical="center"/>
      <protection locked="0"/>
    </xf>
    <xf numFmtId="0" fontId="12" fillId="0" borderId="0" xfId="0" applyFont="1" applyAlignment="1">
      <alignment horizontal="center"/>
    </xf>
    <xf numFmtId="0" fontId="9" fillId="0" borderId="0" xfId="0" applyFont="1" applyAlignment="1">
      <alignment vertical="center"/>
    </xf>
    <xf numFmtId="1" fontId="16" fillId="0" borderId="0" xfId="2" applyNumberFormat="1" applyFont="1" applyFill="1" applyBorder="1" applyAlignment="1" applyProtection="1">
      <alignment horizontal="center" vertical="center"/>
    </xf>
    <xf numFmtId="1" fontId="18" fillId="0" borderId="0" xfId="2" applyNumberFormat="1" applyFont="1" applyFill="1" applyBorder="1" applyAlignment="1" applyProtection="1">
      <alignment horizontal="center" vertical="center"/>
      <protection locked="0"/>
    </xf>
    <xf numFmtId="1" fontId="16" fillId="0" borderId="0" xfId="2" applyNumberFormat="1" applyFont="1" applyFill="1" applyBorder="1" applyAlignment="1" applyProtection="1">
      <alignment horizontal="center" vertical="center" wrapText="1"/>
      <protection locked="0"/>
    </xf>
    <xf numFmtId="1" fontId="16" fillId="0" borderId="0" xfId="2" applyNumberFormat="1" applyFont="1" applyFill="1" applyBorder="1" applyAlignment="1" applyProtection="1">
      <alignment horizontal="center" vertical="center"/>
      <protection locked="0"/>
    </xf>
    <xf numFmtId="0" fontId="16" fillId="0" borderId="0" xfId="4" applyFont="1" applyFill="1" applyBorder="1" applyAlignment="1" applyProtection="1">
      <alignment horizontal="center" vertical="center" wrapText="1"/>
      <protection locked="0"/>
    </xf>
    <xf numFmtId="165" fontId="16" fillId="0" borderId="0" xfId="4" applyNumberFormat="1" applyFont="1" applyFill="1" applyBorder="1" applyAlignment="1" applyProtection="1">
      <alignment vertical="center"/>
      <protection locked="0"/>
    </xf>
    <xf numFmtId="0" fontId="16" fillId="0" borderId="0" xfId="2" applyNumberFormat="1" applyFont="1" applyFill="1" applyBorder="1" applyAlignment="1" applyProtection="1">
      <alignment horizontal="center" vertical="center"/>
      <protection locked="0"/>
    </xf>
    <xf numFmtId="0" fontId="18" fillId="0" borderId="0" xfId="2" applyNumberFormat="1" applyFont="1" applyFill="1" applyBorder="1" applyAlignment="1" applyProtection="1">
      <alignment horizontal="center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9" fillId="0" borderId="12" xfId="0" applyFont="1" applyBorder="1" applyAlignment="1" applyProtection="1">
      <alignment horizontal="center" vertical="center"/>
      <protection locked="0"/>
    </xf>
    <xf numFmtId="0" fontId="22" fillId="0" borderId="0" xfId="0" applyFont="1" applyAlignment="1">
      <alignment vertical="center"/>
    </xf>
    <xf numFmtId="0" fontId="12" fillId="0" borderId="1" xfId="0" applyFont="1" applyBorder="1" applyAlignment="1">
      <alignment horizontal="left" vertical="center" wrapText="1"/>
    </xf>
    <xf numFmtId="167" fontId="12" fillId="0" borderId="5" xfId="0" applyNumberFormat="1" applyFont="1" applyBorder="1" applyAlignment="1">
      <alignment horizontal="center" vertical="center" wrapText="1"/>
    </xf>
    <xf numFmtId="166" fontId="18" fillId="3" borderId="5" xfId="0" applyNumberFormat="1" applyFont="1" applyFill="1" applyBorder="1" applyAlignment="1">
      <alignment horizontal="center" vertical="center" wrapText="1"/>
    </xf>
    <xf numFmtId="167" fontId="18" fillId="3" borderId="5" xfId="0" applyNumberFormat="1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left" vertical="center" wrapText="1"/>
    </xf>
    <xf numFmtId="0" fontId="8" fillId="0" borderId="19" xfId="0" applyFont="1" applyBorder="1" applyAlignment="1" applyProtection="1">
      <alignment horizontal="center" vertical="center"/>
      <protection locked="0"/>
    </xf>
    <xf numFmtId="0" fontId="8" fillId="0" borderId="19" xfId="0" applyFont="1" applyBorder="1" applyAlignment="1" applyProtection="1">
      <alignment horizontal="left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left" vertical="center"/>
      <protection locked="0"/>
    </xf>
    <xf numFmtId="0" fontId="10" fillId="0" borderId="19" xfId="0" applyFont="1" applyBorder="1" applyAlignment="1" applyProtection="1">
      <alignment vertical="center"/>
      <protection locked="0"/>
    </xf>
    <xf numFmtId="0" fontId="11" fillId="0" borderId="8" xfId="0" applyFont="1" applyBorder="1" applyAlignment="1" applyProtection="1">
      <alignment vertical="center"/>
      <protection locked="0"/>
    </xf>
    <xf numFmtId="0" fontId="10" fillId="0" borderId="8" xfId="0" applyFont="1" applyBorder="1" applyAlignment="1" applyProtection="1">
      <alignment vertical="center"/>
      <protection locked="0"/>
    </xf>
    <xf numFmtId="0" fontId="29" fillId="0" borderId="8" xfId="0" applyFont="1" applyBorder="1" applyAlignment="1" applyProtection="1">
      <alignment horizontal="left" vertical="center"/>
      <protection locked="0"/>
    </xf>
    <xf numFmtId="0" fontId="8" fillId="0" borderId="22" xfId="0" applyFont="1" applyBorder="1" applyAlignment="1" applyProtection="1">
      <alignment horizontal="center" vertical="center"/>
      <protection locked="0"/>
    </xf>
    <xf numFmtId="0" fontId="8" fillId="0" borderId="22" xfId="0" applyFont="1" applyBorder="1" applyAlignment="1" applyProtection="1">
      <alignment horizontal="left" vertical="center"/>
      <protection locked="0"/>
    </xf>
    <xf numFmtId="0" fontId="10" fillId="0" borderId="22" xfId="0" applyFont="1" applyBorder="1" applyAlignment="1" applyProtection="1">
      <alignment vertical="center"/>
      <protection locked="0"/>
    </xf>
    <xf numFmtId="0" fontId="16" fillId="0" borderId="0" xfId="2" applyNumberFormat="1" applyFont="1" applyBorder="1" applyAlignment="1" applyProtection="1">
      <alignment horizontal="center" vertical="center"/>
      <protection locked="0"/>
    </xf>
    <xf numFmtId="0" fontId="38" fillId="4" borderId="30" xfId="0" applyFont="1" applyFill="1" applyBorder="1" applyAlignment="1" applyProtection="1">
      <alignment horizontal="center" vertical="center"/>
      <protection locked="0"/>
    </xf>
    <xf numFmtId="0" fontId="39" fillId="2" borderId="1" xfId="0" applyFont="1" applyFill="1" applyBorder="1" applyAlignment="1" applyProtection="1">
      <alignment horizontal="center" vertical="center" wrapText="1"/>
      <protection locked="0"/>
    </xf>
    <xf numFmtId="0" fontId="29" fillId="0" borderId="19" xfId="0" applyFont="1" applyBorder="1" applyAlignment="1" applyProtection="1">
      <alignment horizontal="left" vertical="center"/>
      <protection locked="0"/>
    </xf>
    <xf numFmtId="0" fontId="40" fillId="0" borderId="8" xfId="0" applyFont="1" applyBorder="1" applyAlignment="1" applyProtection="1">
      <alignment horizontal="left" vertical="center"/>
      <protection locked="0"/>
    </xf>
    <xf numFmtId="0" fontId="29" fillId="0" borderId="22" xfId="0" applyFont="1" applyBorder="1" applyAlignment="1" applyProtection="1">
      <alignment horizontal="left" vertical="center"/>
      <protection locked="0"/>
    </xf>
    <xf numFmtId="0" fontId="41" fillId="0" borderId="8" xfId="0" applyFont="1" applyBorder="1" applyAlignment="1">
      <alignment horizontal="left" vertical="center" wrapText="1"/>
    </xf>
    <xf numFmtId="0" fontId="41" fillId="0" borderId="8" xfId="0" applyFont="1" applyBorder="1" applyAlignment="1">
      <alignment horizontal="left" vertical="center"/>
    </xf>
    <xf numFmtId="0" fontId="42" fillId="0" borderId="8" xfId="0" applyFont="1" applyBorder="1" applyAlignment="1">
      <alignment horizontal="left" vertical="center"/>
    </xf>
    <xf numFmtId="0" fontId="18" fillId="3" borderId="1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center" vertical="center" wrapText="1"/>
    </xf>
    <xf numFmtId="0" fontId="5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14" fontId="21" fillId="0" borderId="0" xfId="0" applyNumberFormat="1" applyFont="1" applyAlignment="1" applyProtection="1">
      <alignment horizontal="center" vertical="center"/>
      <protection locked="0"/>
    </xf>
    <xf numFmtId="0" fontId="15" fillId="0" borderId="0" xfId="0" applyFont="1" applyAlignment="1">
      <alignment vertical="center"/>
    </xf>
    <xf numFmtId="1" fontId="18" fillId="0" borderId="0" xfId="2" applyNumberFormat="1" applyFont="1" applyFill="1" applyBorder="1" applyAlignment="1" applyProtection="1">
      <alignment horizontal="center" vertical="center"/>
    </xf>
    <xf numFmtId="165" fontId="16" fillId="0" borderId="0" xfId="4" applyNumberFormat="1" applyFont="1" applyFill="1" applyBorder="1" applyAlignment="1" applyProtection="1">
      <alignment vertical="center"/>
    </xf>
    <xf numFmtId="0" fontId="18" fillId="0" borderId="0" xfId="2" applyNumberFormat="1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8" fillId="0" borderId="22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19" fillId="0" borderId="19" xfId="0" applyFont="1" applyBorder="1" applyAlignment="1" applyProtection="1">
      <alignment vertical="center"/>
      <protection locked="0"/>
    </xf>
    <xf numFmtId="0" fontId="19" fillId="0" borderId="19" xfId="0" applyFont="1" applyBorder="1" applyAlignment="1" applyProtection="1">
      <alignment horizontal="center" vertical="center"/>
      <protection locked="0"/>
    </xf>
    <xf numFmtId="0" fontId="19" fillId="0" borderId="8" xfId="0" applyFont="1" applyBorder="1" applyAlignment="1" applyProtection="1">
      <alignment vertical="center"/>
      <protection locked="0"/>
    </xf>
    <xf numFmtId="0" fontId="19" fillId="0" borderId="8" xfId="0" applyFont="1" applyBorder="1" applyAlignment="1" applyProtection="1">
      <alignment horizontal="center" vertical="center"/>
      <protection locked="0"/>
    </xf>
    <xf numFmtId="0" fontId="19" fillId="0" borderId="22" xfId="0" applyFont="1" applyBorder="1" applyAlignment="1" applyProtection="1">
      <alignment vertical="center"/>
      <protection locked="0"/>
    </xf>
    <xf numFmtId="0" fontId="19" fillId="0" borderId="22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2" xfId="0" applyFont="1" applyBorder="1" applyAlignment="1">
      <alignment vertical="center"/>
    </xf>
    <xf numFmtId="0" fontId="4" fillId="2" borderId="40" xfId="0" applyFont="1" applyFill="1" applyBorder="1" applyAlignment="1" applyProtection="1">
      <alignment horizontal="center" vertical="center"/>
      <protection locked="0"/>
    </xf>
    <xf numFmtId="0" fontId="12" fillId="3" borderId="41" xfId="0" applyFont="1" applyFill="1" applyBorder="1" applyAlignment="1">
      <alignment horizontal="left" vertical="center" wrapText="1"/>
    </xf>
    <xf numFmtId="167" fontId="18" fillId="3" borderId="42" xfId="0" applyNumberFormat="1" applyFont="1" applyFill="1" applyBorder="1" applyAlignment="1">
      <alignment horizontal="center" vertical="center" wrapText="1"/>
    </xf>
    <xf numFmtId="167" fontId="12" fillId="0" borderId="42" xfId="0" applyNumberFormat="1" applyFont="1" applyBorder="1" applyAlignment="1">
      <alignment horizontal="center" vertical="center" wrapText="1"/>
    </xf>
    <xf numFmtId="0" fontId="33" fillId="2" borderId="43" xfId="0" applyFont="1" applyFill="1" applyBorder="1" applyAlignment="1" applyProtection="1">
      <alignment vertical="center" wrapText="1"/>
      <protection locked="0"/>
    </xf>
    <xf numFmtId="0" fontId="17" fillId="2" borderId="44" xfId="0" applyFont="1" applyFill="1" applyBorder="1" applyAlignment="1" applyProtection="1">
      <alignment horizontal="center" vertical="center" wrapText="1"/>
      <protection locked="0"/>
    </xf>
    <xf numFmtId="167" fontId="29" fillId="2" borderId="44" xfId="0" applyNumberFormat="1" applyFont="1" applyFill="1" applyBorder="1" applyAlignment="1">
      <alignment horizontal="center" vertical="center" wrapText="1"/>
    </xf>
    <xf numFmtId="167" fontId="29" fillId="2" borderId="45" xfId="0" applyNumberFormat="1" applyFont="1" applyFill="1" applyBorder="1" applyAlignment="1">
      <alignment horizontal="center" vertical="center" wrapText="1"/>
    </xf>
    <xf numFmtId="0" fontId="32" fillId="3" borderId="42" xfId="0" applyFont="1" applyFill="1" applyBorder="1" applyAlignment="1">
      <alignment horizontal="left" vertical="center" wrapText="1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33" fillId="2" borderId="48" xfId="0" applyFont="1" applyFill="1" applyBorder="1" applyAlignment="1">
      <alignment horizontal="left" vertical="center" wrapText="1"/>
    </xf>
    <xf numFmtId="0" fontId="33" fillId="2" borderId="49" xfId="0" applyFont="1" applyFill="1" applyBorder="1" applyAlignment="1" applyProtection="1">
      <alignment vertical="center" wrapText="1"/>
      <protection locked="0"/>
    </xf>
    <xf numFmtId="0" fontId="33" fillId="2" borderId="50" xfId="0" applyFont="1" applyFill="1" applyBorder="1" applyAlignment="1" applyProtection="1">
      <alignment vertical="center" wrapText="1"/>
      <protection locked="0"/>
    </xf>
    <xf numFmtId="0" fontId="17" fillId="2" borderId="44" xfId="0" applyFont="1" applyFill="1" applyBorder="1" applyAlignment="1" applyProtection="1">
      <alignment vertical="center" wrapText="1"/>
      <protection locked="0"/>
    </xf>
    <xf numFmtId="0" fontId="17" fillId="2" borderId="45" xfId="0" applyFont="1" applyFill="1" applyBorder="1" applyAlignment="1" applyProtection="1">
      <alignment horizontal="left" vertical="center" wrapText="1"/>
      <protection locked="0"/>
    </xf>
    <xf numFmtId="0" fontId="8" fillId="0" borderId="37" xfId="0" applyFont="1" applyBorder="1" applyAlignment="1" applyProtection="1">
      <alignment vertical="center"/>
      <protection locked="0"/>
    </xf>
    <xf numFmtId="0" fontId="19" fillId="0" borderId="63" xfId="0" applyFont="1" applyBorder="1" applyAlignment="1" applyProtection="1">
      <alignment horizontal="center" vertical="center"/>
      <protection locked="0"/>
    </xf>
    <xf numFmtId="0" fontId="19" fillId="0" borderId="65" xfId="0" applyFont="1" applyBorder="1" applyAlignment="1" applyProtection="1">
      <alignment horizontal="center" vertical="center"/>
      <protection locked="0"/>
    </xf>
    <xf numFmtId="0" fontId="39" fillId="5" borderId="1" xfId="0" applyFont="1" applyFill="1" applyBorder="1" applyAlignment="1" applyProtection="1">
      <alignment horizontal="center" vertical="center" wrapText="1"/>
      <protection locked="0"/>
    </xf>
    <xf numFmtId="0" fontId="39" fillId="6" borderId="1" xfId="0" applyFont="1" applyFill="1" applyBorder="1" applyAlignment="1" applyProtection="1">
      <alignment horizontal="center" vertical="center" wrapText="1"/>
      <protection locked="0"/>
    </xf>
    <xf numFmtId="0" fontId="39" fillId="7" borderId="1" xfId="0" applyFont="1" applyFill="1" applyBorder="1" applyAlignment="1" applyProtection="1">
      <alignment horizontal="center" vertical="center" wrapText="1"/>
      <protection locked="0"/>
    </xf>
    <xf numFmtId="2" fontId="12" fillId="0" borderId="1" xfId="0" applyNumberFormat="1" applyFont="1" applyBorder="1" applyAlignment="1" applyProtection="1">
      <alignment horizontal="center" vertical="center" wrapText="1"/>
      <protection locked="0"/>
    </xf>
    <xf numFmtId="0" fontId="17" fillId="3" borderId="1" xfId="0" applyFont="1" applyFill="1" applyBorder="1" applyAlignment="1">
      <alignment horizontal="left" vertical="center"/>
    </xf>
    <xf numFmtId="0" fontId="21" fillId="0" borderId="37" xfId="0" applyFont="1" applyBorder="1" applyAlignment="1" applyProtection="1">
      <alignment vertical="center"/>
      <protection locked="0"/>
    </xf>
    <xf numFmtId="0" fontId="9" fillId="0" borderId="63" xfId="0" applyFont="1" applyBorder="1" applyAlignment="1" applyProtection="1">
      <alignment vertical="center"/>
      <protection locked="0"/>
    </xf>
    <xf numFmtId="0" fontId="9" fillId="0" borderId="65" xfId="0" applyFont="1" applyBorder="1" applyAlignment="1" applyProtection="1">
      <alignment vertical="center"/>
      <protection locked="0"/>
    </xf>
    <xf numFmtId="0" fontId="9" fillId="0" borderId="67" xfId="0" applyFont="1" applyBorder="1" applyAlignment="1" applyProtection="1">
      <alignment vertical="center"/>
      <protection locked="0"/>
    </xf>
    <xf numFmtId="0" fontId="17" fillId="3" borderId="41" xfId="0" applyFont="1" applyFill="1" applyBorder="1" applyAlignment="1">
      <alignment horizontal="center" vertical="center"/>
    </xf>
    <xf numFmtId="0" fontId="12" fillId="0" borderId="41" xfId="0" applyFont="1" applyBorder="1" applyAlignment="1">
      <alignment horizontal="center" vertical="center" wrapText="1"/>
    </xf>
    <xf numFmtId="0" fontId="12" fillId="0" borderId="40" xfId="0" applyFont="1" applyBorder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16" fillId="3" borderId="39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left" vertical="center"/>
    </xf>
    <xf numFmtId="0" fontId="16" fillId="3" borderId="41" xfId="0" applyFont="1" applyFill="1" applyBorder="1" applyAlignment="1">
      <alignment horizontal="center" vertical="center"/>
    </xf>
    <xf numFmtId="0" fontId="17" fillId="3" borderId="1" xfId="0" applyFont="1" applyFill="1" applyBorder="1" applyAlignment="1" applyProtection="1">
      <alignment horizontal="left" vertical="center" wrapText="1"/>
      <protection locked="0"/>
    </xf>
    <xf numFmtId="0" fontId="17" fillId="3" borderId="1" xfId="0" applyFont="1" applyFill="1" applyBorder="1" applyAlignment="1" applyProtection="1">
      <alignment horizontal="center" vertical="center" wrapText="1"/>
      <protection locked="0"/>
    </xf>
    <xf numFmtId="0" fontId="12" fillId="3" borderId="40" xfId="0" applyFont="1" applyFill="1" applyBorder="1" applyAlignment="1" applyProtection="1">
      <alignment horizontal="left" vertical="center" wrapText="1"/>
      <protection locked="0"/>
    </xf>
    <xf numFmtId="168" fontId="17" fillId="3" borderId="1" xfId="0" applyNumberFormat="1" applyFont="1" applyFill="1" applyBorder="1" applyAlignment="1" applyProtection="1">
      <alignment horizontal="center" vertical="center" wrapText="1"/>
      <protection locked="0"/>
    </xf>
    <xf numFmtId="168" fontId="12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2" fillId="3" borderId="1" xfId="0" applyFont="1" applyFill="1" applyBorder="1" applyAlignment="1" applyProtection="1">
      <alignment horizontal="left" vertical="center" wrapText="1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14" fontId="17" fillId="0" borderId="0" xfId="0" applyNumberFormat="1" applyFont="1" applyAlignment="1" applyProtection="1">
      <alignment horizontal="center" vertical="center"/>
      <protection locked="0"/>
    </xf>
    <xf numFmtId="166" fontId="18" fillId="0" borderId="5" xfId="0" applyNumberFormat="1" applyFont="1" applyBorder="1" applyAlignment="1">
      <alignment horizontal="center" vertical="center" wrapText="1"/>
    </xf>
    <xf numFmtId="0" fontId="17" fillId="3" borderId="1" xfId="0" applyFont="1" applyFill="1" applyBorder="1" applyAlignment="1" applyProtection="1">
      <alignment vertical="center" wrapText="1"/>
      <protection locked="0"/>
    </xf>
    <xf numFmtId="0" fontId="12" fillId="0" borderId="1" xfId="0" applyFont="1" applyBorder="1" applyAlignment="1">
      <alignment vertical="center" wrapText="1"/>
    </xf>
    <xf numFmtId="0" fontId="12" fillId="0" borderId="1" xfId="0" applyFont="1" applyBorder="1" applyAlignment="1" applyProtection="1">
      <alignment vertical="center" wrapText="1"/>
      <protection locked="0"/>
    </xf>
    <xf numFmtId="0" fontId="12" fillId="3" borderId="1" xfId="0" applyFont="1" applyFill="1" applyBorder="1" applyAlignment="1" applyProtection="1">
      <alignment vertical="center" wrapText="1"/>
      <protection locked="0"/>
    </xf>
    <xf numFmtId="0" fontId="8" fillId="0" borderId="73" xfId="0" applyFont="1" applyBorder="1" applyAlignment="1" applyProtection="1">
      <alignment horizontal="left" vertical="center"/>
      <protection locked="0"/>
    </xf>
    <xf numFmtId="0" fontId="8" fillId="0" borderId="74" xfId="0" applyFont="1" applyBorder="1" applyAlignment="1" applyProtection="1">
      <alignment horizontal="left" vertical="center"/>
      <protection locked="0"/>
    </xf>
    <xf numFmtId="0" fontId="8" fillId="0" borderId="75" xfId="0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wrapText="1"/>
    </xf>
    <xf numFmtId="0" fontId="18" fillId="8" borderId="1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8" fillId="8" borderId="4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left" vertical="center"/>
    </xf>
    <xf numFmtId="0" fontId="45" fillId="0" borderId="1" xfId="0" applyFont="1" applyBorder="1" applyAlignment="1">
      <alignment horizontal="left" vertical="center" wrapText="1"/>
    </xf>
    <xf numFmtId="0" fontId="17" fillId="3" borderId="2" xfId="0" applyFont="1" applyFill="1" applyBorder="1" applyAlignment="1" applyProtection="1">
      <alignment horizontal="left" vertical="center" wrapText="1"/>
      <protection locked="0"/>
    </xf>
    <xf numFmtId="2" fontId="12" fillId="0" borderId="2" xfId="0" applyNumberFormat="1" applyFont="1" applyBorder="1" applyAlignment="1" applyProtection="1">
      <alignment horizontal="left" vertical="center" wrapText="1"/>
      <protection locked="0"/>
    </xf>
    <xf numFmtId="168" fontId="17" fillId="3" borderId="2" xfId="0" applyNumberFormat="1" applyFont="1" applyFill="1" applyBorder="1" applyAlignment="1" applyProtection="1">
      <alignment horizontal="left" vertical="center" wrapText="1"/>
      <protection locked="0"/>
    </xf>
    <xf numFmtId="168" fontId="12" fillId="3" borderId="2" xfId="0" applyNumberFormat="1" applyFont="1" applyFill="1" applyBorder="1" applyAlignment="1" applyProtection="1">
      <alignment horizontal="left" vertical="center" wrapText="1"/>
      <protection locked="0"/>
    </xf>
    <xf numFmtId="2" fontId="12" fillId="0" borderId="2" xfId="0" quotePrefix="1" applyNumberFormat="1" applyFont="1" applyBorder="1" applyAlignment="1" applyProtection="1">
      <alignment horizontal="left" vertical="center" wrapText="1"/>
      <protection locked="0"/>
    </xf>
    <xf numFmtId="0" fontId="18" fillId="0" borderId="41" xfId="0" applyFont="1" applyBorder="1" applyAlignment="1" applyProtection="1">
      <alignment horizontal="center" vertical="center" wrapText="1"/>
      <protection locked="0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18" fillId="0" borderId="41" xfId="0" applyFont="1" applyBorder="1" applyAlignment="1">
      <alignment horizontal="left" vertical="center" wrapText="1"/>
    </xf>
    <xf numFmtId="167" fontId="18" fillId="0" borderId="5" xfId="0" applyNumberFormat="1" applyFont="1" applyBorder="1" applyAlignment="1">
      <alignment horizontal="center" vertical="center" wrapText="1"/>
    </xf>
    <xf numFmtId="167" fontId="18" fillId="0" borderId="42" xfId="0" applyNumberFormat="1" applyFont="1" applyBorder="1" applyAlignment="1">
      <alignment horizontal="center" vertical="center" wrapText="1"/>
    </xf>
    <xf numFmtId="0" fontId="18" fillId="0" borderId="76" xfId="0" applyFont="1" applyBorder="1" applyAlignment="1" applyProtection="1">
      <alignment horizontal="left" vertical="center" wrapText="1"/>
      <protection locked="0"/>
    </xf>
    <xf numFmtId="0" fontId="12" fillId="0" borderId="76" xfId="0" applyFont="1" applyBorder="1" applyAlignment="1" applyProtection="1">
      <alignment horizontal="left" vertical="center" wrapText="1"/>
      <protection locked="0"/>
    </xf>
    <xf numFmtId="0" fontId="18" fillId="3" borderId="76" xfId="0" applyFont="1" applyFill="1" applyBorder="1" applyAlignment="1">
      <alignment horizontal="left" vertical="center" wrapText="1"/>
    </xf>
    <xf numFmtId="0" fontId="18" fillId="8" borderId="76" xfId="0" applyFont="1" applyFill="1" applyBorder="1" applyAlignment="1">
      <alignment horizontal="left" vertical="center" wrapText="1"/>
    </xf>
    <xf numFmtId="0" fontId="0" fillId="0" borderId="0" xfId="0" pivotButton="1"/>
    <xf numFmtId="0" fontId="0" fillId="0" borderId="0" xfId="0" applyAlignment="1">
      <alignment horizontal="left"/>
    </xf>
    <xf numFmtId="168" fontId="18" fillId="8" borderId="5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/>
      <protection locked="0"/>
    </xf>
    <xf numFmtId="0" fontId="39" fillId="2" borderId="46" xfId="0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vertical="center"/>
      <protection locked="0"/>
    </xf>
    <xf numFmtId="0" fontId="39" fillId="2" borderId="5" xfId="0" applyFont="1" applyFill="1" applyBorder="1" applyAlignment="1" applyProtection="1">
      <alignment horizontal="center" vertical="top"/>
      <protection locked="0"/>
    </xf>
    <xf numFmtId="0" fontId="12" fillId="0" borderId="39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center" vertical="center" wrapText="1"/>
    </xf>
    <xf numFmtId="0" fontId="17" fillId="3" borderId="77" xfId="0" applyFont="1" applyFill="1" applyBorder="1" applyAlignment="1">
      <alignment horizontal="center" vertical="center"/>
    </xf>
    <xf numFmtId="0" fontId="17" fillId="3" borderId="44" xfId="0" applyFont="1" applyFill="1" applyBorder="1" applyAlignment="1" applyProtection="1">
      <alignment horizontal="left" vertical="center" wrapText="1"/>
      <protection locked="0"/>
    </xf>
    <xf numFmtId="0" fontId="17" fillId="3" borderId="44" xfId="0" applyFont="1" applyFill="1" applyBorder="1" applyAlignment="1" applyProtection="1">
      <alignment horizontal="center" vertical="center" wrapText="1"/>
      <protection locked="0"/>
    </xf>
    <xf numFmtId="0" fontId="17" fillId="3" borderId="44" xfId="0" applyFont="1" applyFill="1" applyBorder="1" applyAlignment="1" applyProtection="1">
      <alignment vertical="center" wrapText="1"/>
      <protection locked="0"/>
    </xf>
    <xf numFmtId="0" fontId="17" fillId="3" borderId="48" xfId="0" applyFont="1" applyFill="1" applyBorder="1" applyAlignment="1" applyProtection="1">
      <alignment horizontal="left" vertical="center" wrapText="1"/>
      <protection locked="0"/>
    </xf>
    <xf numFmtId="0" fontId="12" fillId="3" borderId="45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50" fillId="0" borderId="0" xfId="0" applyFont="1" applyAlignment="1">
      <alignment horizontal="center" vertical="center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4" fontId="8" fillId="0" borderId="0" xfId="0" applyNumberFormat="1" applyFont="1" applyAlignment="1" applyProtection="1">
      <alignment horizontal="center" vertical="center"/>
      <protection locked="0"/>
    </xf>
    <xf numFmtId="0" fontId="29" fillId="0" borderId="80" xfId="0" applyFont="1" applyBorder="1" applyAlignment="1" applyProtection="1">
      <alignment horizontal="left" vertical="center"/>
      <protection locked="0"/>
    </xf>
    <xf numFmtId="0" fontId="19" fillId="0" borderId="80" xfId="0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29" fillId="0" borderId="1" xfId="0" applyFont="1" applyBorder="1" applyAlignment="1" applyProtection="1">
      <alignment horizontal="left" vertical="center"/>
      <protection locked="0"/>
    </xf>
    <xf numFmtId="0" fontId="19" fillId="0" borderId="85" xfId="0" applyFont="1" applyBorder="1" applyAlignment="1" applyProtection="1">
      <alignment horizontal="center" vertical="center"/>
      <protection locked="0"/>
    </xf>
    <xf numFmtId="0" fontId="10" fillId="0" borderId="90" xfId="0" applyFont="1" applyBorder="1" applyAlignment="1">
      <alignment horizontal="left" vertical="center"/>
    </xf>
    <xf numFmtId="0" fontId="19" fillId="0" borderId="90" xfId="0" applyFont="1" applyBorder="1" applyAlignment="1" applyProtection="1">
      <alignment horizontal="center" vertical="center"/>
      <protection locked="0"/>
    </xf>
    <xf numFmtId="0" fontId="19" fillId="0" borderId="67" xfId="0" applyFont="1" applyBorder="1" applyAlignment="1" applyProtection="1">
      <alignment horizontal="center" vertical="center"/>
      <protection locked="0"/>
    </xf>
    <xf numFmtId="0" fontId="51" fillId="0" borderId="0" xfId="0" applyFont="1" applyAlignment="1">
      <alignment vertical="center"/>
    </xf>
    <xf numFmtId="0" fontId="41" fillId="3" borderId="41" xfId="0" applyFont="1" applyFill="1" applyBorder="1" applyAlignment="1">
      <alignment horizontal="center" vertical="center"/>
    </xf>
    <xf numFmtId="0" fontId="41" fillId="3" borderId="1" xfId="0" applyFont="1" applyFill="1" applyBorder="1" applyAlignment="1">
      <alignment horizontal="left" vertical="center"/>
    </xf>
    <xf numFmtId="0" fontId="32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left" vertical="center" wrapText="1"/>
    </xf>
    <xf numFmtId="0" fontId="32" fillId="3" borderId="2" xfId="0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center" vertical="center" wrapText="1"/>
    </xf>
    <xf numFmtId="166" fontId="32" fillId="3" borderId="5" xfId="0" applyNumberFormat="1" applyFont="1" applyFill="1" applyBorder="1" applyAlignment="1">
      <alignment horizontal="center" vertical="center" wrapText="1"/>
    </xf>
    <xf numFmtId="167" fontId="32" fillId="3" borderId="5" xfId="0" applyNumberFormat="1" applyFont="1" applyFill="1" applyBorder="1" applyAlignment="1">
      <alignment horizontal="center" vertical="center" wrapText="1"/>
    </xf>
    <xf numFmtId="167" fontId="32" fillId="3" borderId="42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51" fillId="0" borderId="0" xfId="0" applyFont="1" applyAlignment="1" applyProtection="1">
      <alignment vertical="center"/>
      <protection locked="0"/>
    </xf>
    <xf numFmtId="0" fontId="52" fillId="0" borderId="0" xfId="0" applyFont="1" applyAlignment="1">
      <alignment vertical="center"/>
    </xf>
    <xf numFmtId="0" fontId="53" fillId="0" borderId="41" xfId="0" quotePrefix="1" applyFont="1" applyBorder="1" applyAlignment="1" applyProtection="1">
      <alignment horizontal="center" vertical="center" wrapText="1"/>
      <protection locked="0"/>
    </xf>
    <xf numFmtId="0" fontId="53" fillId="0" borderId="1" xfId="0" applyFont="1" applyBorder="1" applyAlignment="1" applyProtection="1">
      <alignment horizontal="left" vertical="center" wrapText="1"/>
      <protection locked="0"/>
    </xf>
    <xf numFmtId="0" fontId="53" fillId="0" borderId="1" xfId="0" applyFont="1" applyBorder="1" applyAlignment="1" applyProtection="1">
      <alignment horizontal="center" vertical="center" wrapText="1"/>
      <protection locked="0"/>
    </xf>
    <xf numFmtId="0" fontId="53" fillId="0" borderId="2" xfId="0" applyFont="1" applyBorder="1" applyAlignment="1" applyProtection="1">
      <alignment horizontal="left" vertical="center" wrapText="1"/>
      <protection locked="0"/>
    </xf>
    <xf numFmtId="0" fontId="53" fillId="0" borderId="1" xfId="0" applyFont="1" applyBorder="1" applyAlignment="1">
      <alignment horizontal="left" vertical="center" wrapText="1"/>
    </xf>
    <xf numFmtId="0" fontId="53" fillId="0" borderId="1" xfId="0" applyFont="1" applyBorder="1" applyAlignment="1">
      <alignment horizontal="center" vertical="center" wrapText="1"/>
    </xf>
    <xf numFmtId="166" fontId="54" fillId="0" borderId="5" xfId="0" applyNumberFormat="1" applyFont="1" applyBorder="1" applyAlignment="1">
      <alignment horizontal="center" vertical="center" wrapText="1"/>
    </xf>
    <xf numFmtId="167" fontId="53" fillId="0" borderId="5" xfId="0" applyNumberFormat="1" applyFont="1" applyBorder="1" applyAlignment="1">
      <alignment horizontal="center" vertical="center" wrapText="1"/>
    </xf>
    <xf numFmtId="167" fontId="53" fillId="0" borderId="42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 applyProtection="1">
      <alignment horizontal="center"/>
      <protection locked="0"/>
    </xf>
    <xf numFmtId="0" fontId="52" fillId="0" borderId="0" xfId="0" applyFont="1" applyAlignment="1" applyProtection="1">
      <alignment vertical="center"/>
      <protection locked="0"/>
    </xf>
    <xf numFmtId="0" fontId="55" fillId="0" borderId="1" xfId="0" applyFont="1" applyBorder="1" applyAlignment="1">
      <alignment horizontal="left" vertical="center"/>
    </xf>
    <xf numFmtId="0" fontId="55" fillId="0" borderId="1" xfId="0" applyFont="1" applyBorder="1" applyAlignment="1">
      <alignment horizontal="center" vertical="center"/>
    </xf>
    <xf numFmtId="0" fontId="53" fillId="0" borderId="1" xfId="0" quotePrefix="1" applyFont="1" applyBorder="1" applyAlignment="1" applyProtection="1">
      <alignment horizontal="center" vertical="center" wrapText="1"/>
      <protection locked="0"/>
    </xf>
    <xf numFmtId="167" fontId="53" fillId="0" borderId="1" xfId="0" applyNumberFormat="1" applyFont="1" applyBorder="1" applyAlignment="1">
      <alignment horizontal="center" vertical="center" wrapText="1"/>
    </xf>
    <xf numFmtId="0" fontId="56" fillId="0" borderId="1" xfId="0" applyFont="1" applyBorder="1" applyAlignment="1" applyProtection="1">
      <alignment horizontal="center" vertical="center" wrapText="1"/>
      <protection locked="0"/>
    </xf>
    <xf numFmtId="0" fontId="56" fillId="0" borderId="1" xfId="0" applyFont="1" applyBorder="1" applyAlignment="1" applyProtection="1">
      <alignment horizontal="left" vertical="center" wrapText="1"/>
      <protection locked="0"/>
    </xf>
    <xf numFmtId="0" fontId="10" fillId="2" borderId="92" xfId="0" applyFont="1" applyFill="1" applyBorder="1" applyAlignment="1" applyProtection="1">
      <alignment vertical="center" wrapText="1"/>
      <protection locked="0"/>
    </xf>
    <xf numFmtId="0" fontId="10" fillId="2" borderId="93" xfId="0" applyFont="1" applyFill="1" applyBorder="1" applyAlignment="1">
      <alignment horizontal="left" vertical="center" wrapText="1"/>
    </xf>
    <xf numFmtId="0" fontId="10" fillId="2" borderId="93" xfId="0" applyFont="1" applyFill="1" applyBorder="1" applyAlignment="1" applyProtection="1">
      <alignment vertical="center" wrapText="1"/>
      <protection locked="0"/>
    </xf>
    <xf numFmtId="0" fontId="10" fillId="2" borderId="94" xfId="0" applyFont="1" applyFill="1" applyBorder="1" applyAlignment="1" applyProtection="1">
      <alignment horizontal="left" vertical="center" wrapText="1"/>
      <protection locked="0"/>
    </xf>
    <xf numFmtId="0" fontId="10" fillId="2" borderId="28" xfId="0" applyFont="1" applyFill="1" applyBorder="1" applyAlignment="1" applyProtection="1">
      <alignment vertical="center" wrapText="1"/>
      <protection locked="0"/>
    </xf>
    <xf numFmtId="0" fontId="10" fillId="2" borderId="93" xfId="0" applyFont="1" applyFill="1" applyBorder="1" applyAlignment="1" applyProtection="1">
      <alignment horizontal="center" vertical="center" wrapText="1"/>
      <protection locked="0"/>
    </xf>
    <xf numFmtId="167" fontId="29" fillId="2" borderId="93" xfId="0" applyNumberFormat="1" applyFont="1" applyFill="1" applyBorder="1" applyAlignment="1">
      <alignment horizontal="center" vertical="center" wrapText="1"/>
    </xf>
    <xf numFmtId="167" fontId="29" fillId="2" borderId="94" xfId="0" applyNumberFormat="1" applyFont="1" applyFill="1" applyBorder="1" applyAlignment="1">
      <alignment horizontal="center" vertical="center" wrapText="1"/>
    </xf>
    <xf numFmtId="0" fontId="57" fillId="0" borderId="2" xfId="0" applyFont="1" applyBorder="1" applyAlignment="1" applyProtection="1">
      <alignment horizontal="left" vertical="center" wrapText="1"/>
      <protection locked="0"/>
    </xf>
    <xf numFmtId="0" fontId="17" fillId="3" borderId="44" xfId="0" applyFont="1" applyFill="1" applyBorder="1" applyAlignment="1">
      <alignment horizontal="center" vertical="center"/>
    </xf>
    <xf numFmtId="0" fontId="16" fillId="0" borderId="0" xfId="2" applyNumberFormat="1" applyFont="1" applyFill="1" applyBorder="1" applyAlignment="1" applyProtection="1">
      <alignment horizontal="center" vertical="center"/>
    </xf>
    <xf numFmtId="0" fontId="16" fillId="0" borderId="0" xfId="2" applyNumberFormat="1" applyFont="1" applyFill="1" applyBorder="1" applyAlignment="1" applyProtection="1">
      <alignment horizontal="center" vertical="center" wrapText="1"/>
      <protection locked="0"/>
    </xf>
    <xf numFmtId="0" fontId="53" fillId="0" borderId="2" xfId="0" applyFont="1" applyBorder="1" applyAlignment="1" applyProtection="1">
      <alignment vertical="center" wrapText="1"/>
      <protection locked="0"/>
    </xf>
    <xf numFmtId="0" fontId="7" fillId="0" borderId="7" xfId="0" applyFont="1" applyBorder="1" applyAlignment="1" applyProtection="1">
      <alignment vertical="center" wrapText="1"/>
      <protection locked="0"/>
    </xf>
    <xf numFmtId="0" fontId="9" fillId="9" borderId="91" xfId="0" applyFont="1" applyFill="1" applyBorder="1" applyAlignment="1" applyProtection="1">
      <alignment vertical="center"/>
      <protection locked="0"/>
    </xf>
    <xf numFmtId="0" fontId="9" fillId="9" borderId="9" xfId="0" applyFont="1" applyFill="1" applyBorder="1" applyAlignment="1" applyProtection="1">
      <alignment vertical="center"/>
      <protection locked="0"/>
    </xf>
    <xf numFmtId="0" fontId="49" fillId="9" borderId="9" xfId="0" applyFont="1" applyFill="1" applyBorder="1" applyAlignment="1" applyProtection="1">
      <alignment horizontal="left" vertical="center"/>
      <protection locked="0"/>
    </xf>
    <xf numFmtId="0" fontId="9" fillId="9" borderId="49" xfId="0" applyFont="1" applyFill="1" applyBorder="1" applyAlignment="1" applyProtection="1">
      <alignment vertical="center"/>
      <protection locked="0"/>
    </xf>
    <xf numFmtId="0" fontId="9" fillId="9" borderId="68" xfId="0" applyFont="1" applyFill="1" applyBorder="1" applyAlignment="1" applyProtection="1">
      <alignment vertical="center"/>
      <protection locked="0"/>
    </xf>
    <xf numFmtId="0" fontId="58" fillId="0" borderId="1" xfId="0" applyFont="1" applyBorder="1" applyAlignment="1">
      <alignment horizontal="left" vertical="center" wrapText="1"/>
    </xf>
    <xf numFmtId="0" fontId="58" fillId="0" borderId="1" xfId="0" applyFont="1" applyBorder="1"/>
    <xf numFmtId="0" fontId="58" fillId="0" borderId="5" xfId="0" applyFont="1" applyBorder="1" applyAlignment="1">
      <alignment wrapText="1"/>
    </xf>
    <xf numFmtId="0" fontId="12" fillId="0" borderId="95" xfId="0" applyFont="1" applyBorder="1"/>
    <xf numFmtId="0" fontId="12" fillId="0" borderId="0" xfId="0" applyFont="1"/>
    <xf numFmtId="0" fontId="5" fillId="0" borderId="56" xfId="0" applyFont="1" applyBorder="1" applyAlignment="1" applyProtection="1">
      <alignment horizontal="center"/>
      <protection locked="0"/>
    </xf>
    <xf numFmtId="0" fontId="5" fillId="0" borderId="57" xfId="0" applyFont="1" applyBorder="1" applyAlignment="1" applyProtection="1">
      <alignment horizontal="center"/>
      <protection locked="0"/>
    </xf>
    <xf numFmtId="0" fontId="5" fillId="0" borderId="58" xfId="0" applyFont="1" applyBorder="1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center" vertical="center"/>
      <protection locked="0"/>
    </xf>
    <xf numFmtId="0" fontId="21" fillId="0" borderId="14" xfId="0" applyFont="1" applyBorder="1" applyAlignment="1" applyProtection="1">
      <alignment horizontal="center" vertical="center"/>
      <protection locked="0"/>
    </xf>
    <xf numFmtId="0" fontId="21" fillId="0" borderId="60" xfId="0" applyFont="1" applyBorder="1" applyAlignment="1" applyProtection="1">
      <alignment horizontal="center" vertical="center"/>
      <protection locked="0"/>
    </xf>
    <xf numFmtId="0" fontId="20" fillId="0" borderId="54" xfId="0" applyFont="1" applyBorder="1" applyAlignment="1" applyProtection="1">
      <alignment horizontal="center" vertical="center" wrapText="1"/>
      <protection locked="0"/>
    </xf>
    <xf numFmtId="0" fontId="20" fillId="0" borderId="25" xfId="0" applyFont="1" applyBorder="1" applyAlignment="1" applyProtection="1">
      <alignment horizontal="center" vertical="center" wrapText="1"/>
      <protection locked="0"/>
    </xf>
    <xf numFmtId="0" fontId="20" fillId="0" borderId="55" xfId="0" applyFont="1" applyBorder="1" applyAlignment="1" applyProtection="1">
      <alignment horizontal="center" vertical="center" wrapText="1"/>
      <protection locked="0"/>
    </xf>
    <xf numFmtId="0" fontId="20" fillId="0" borderId="12" xfId="0" applyFont="1" applyBorder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center" vertical="center" wrapText="1"/>
      <protection locked="0"/>
    </xf>
    <xf numFmtId="0" fontId="20" fillId="0" borderId="16" xfId="0" applyFont="1" applyBorder="1" applyAlignment="1" applyProtection="1">
      <alignment horizontal="center" vertical="center" wrapText="1"/>
      <protection locked="0"/>
    </xf>
    <xf numFmtId="0" fontId="20" fillId="0" borderId="11" xfId="0" applyFont="1" applyBorder="1" applyAlignment="1" applyProtection="1">
      <alignment horizontal="center" vertical="center" wrapText="1"/>
      <protection locked="0"/>
    </xf>
    <xf numFmtId="0" fontId="20" fillId="0" borderId="10" xfId="0" applyFont="1" applyBorder="1" applyAlignment="1" applyProtection="1">
      <alignment horizontal="center" vertical="center" wrapText="1"/>
      <protection locked="0"/>
    </xf>
    <xf numFmtId="0" fontId="20" fillId="0" borderId="7" xfId="0" applyFont="1" applyBorder="1" applyAlignment="1" applyProtection="1">
      <alignment horizontal="center" vertical="center" wrapText="1"/>
      <protection locked="0"/>
    </xf>
    <xf numFmtId="0" fontId="44" fillId="2" borderId="37" xfId="0" applyFont="1" applyFill="1" applyBorder="1" applyAlignment="1" applyProtection="1">
      <alignment horizontal="center" vertical="center" wrapText="1"/>
      <protection locked="0"/>
    </xf>
    <xf numFmtId="0" fontId="39" fillId="2" borderId="38" xfId="0" applyFont="1" applyFill="1" applyBorder="1" applyAlignment="1" applyProtection="1">
      <alignment horizontal="center" vertical="center" wrapText="1"/>
      <protection locked="0"/>
    </xf>
    <xf numFmtId="0" fontId="39" fillId="2" borderId="40" xfId="0" applyFont="1" applyFill="1" applyBorder="1" applyAlignment="1" applyProtection="1">
      <alignment horizontal="center" vertical="center" wrapText="1"/>
      <protection locked="0"/>
    </xf>
    <xf numFmtId="0" fontId="43" fillId="2" borderId="0" xfId="0" applyFont="1" applyFill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0" fontId="31" fillId="0" borderId="10" xfId="0" applyFont="1" applyBorder="1" applyAlignment="1" applyProtection="1">
      <alignment horizontal="center" vertical="center"/>
      <protection locked="0"/>
    </xf>
    <xf numFmtId="0" fontId="5" fillId="0" borderId="69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71" xfId="0" applyFont="1" applyBorder="1" applyAlignment="1" applyProtection="1">
      <alignment horizontal="center" vertical="center"/>
      <protection locked="0"/>
    </xf>
    <xf numFmtId="0" fontId="18" fillId="0" borderId="0" xfId="2" applyNumberFormat="1" applyFont="1" applyBorder="1" applyAlignment="1" applyProtection="1">
      <alignment vertical="center"/>
      <protection locked="0"/>
    </xf>
    <xf numFmtId="0" fontId="4" fillId="2" borderId="72" xfId="0" applyFont="1" applyFill="1" applyBorder="1" applyAlignment="1" applyProtection="1">
      <alignment horizontal="center" vertical="center" wrapText="1"/>
      <protection locked="0"/>
    </xf>
    <xf numFmtId="0" fontId="4" fillId="2" borderId="41" xfId="0" applyFont="1" applyFill="1" applyBorder="1" applyAlignment="1" applyProtection="1">
      <alignment horizontal="center" vertical="center" wrapText="1"/>
      <protection locked="0"/>
    </xf>
    <xf numFmtId="0" fontId="4" fillId="2" borderId="37" xfId="0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39" fillId="2" borderId="37" xfId="0" applyFont="1" applyFill="1" applyBorder="1" applyAlignment="1" applyProtection="1">
      <alignment horizontal="center" vertical="center" wrapText="1"/>
      <protection locked="0"/>
    </xf>
    <xf numFmtId="0" fontId="39" fillId="2" borderId="1" xfId="0" applyFont="1" applyFill="1" applyBorder="1" applyAlignment="1" applyProtection="1">
      <alignment horizontal="center" vertical="center" wrapText="1"/>
      <protection locked="0"/>
    </xf>
    <xf numFmtId="0" fontId="39" fillId="2" borderId="46" xfId="0" applyFont="1" applyFill="1" applyBorder="1" applyAlignment="1" applyProtection="1">
      <alignment horizontal="center" vertical="center" wrapText="1"/>
      <protection locked="0"/>
    </xf>
    <xf numFmtId="0" fontId="39" fillId="2" borderId="5" xfId="0" applyFont="1" applyFill="1" applyBorder="1" applyAlignment="1" applyProtection="1">
      <alignment horizontal="center" vertical="center" wrapText="1"/>
      <protection locked="0"/>
    </xf>
    <xf numFmtId="0" fontId="8" fillId="0" borderId="66" xfId="0" applyFont="1" applyBorder="1" applyAlignment="1">
      <alignment horizontal="left" vertical="center"/>
    </xf>
    <xf numFmtId="0" fontId="8" fillId="0" borderId="22" xfId="0" applyFont="1" applyBorder="1" applyAlignment="1">
      <alignment horizontal="left" vertical="center"/>
    </xf>
    <xf numFmtId="0" fontId="6" fillId="0" borderId="24" xfId="0" applyFont="1" applyBorder="1" applyAlignment="1" applyProtection="1">
      <alignment horizontal="center" vertical="center"/>
      <protection locked="0"/>
    </xf>
    <xf numFmtId="0" fontId="6" fillId="0" borderId="55" xfId="0" applyFont="1" applyBorder="1" applyAlignment="1" applyProtection="1">
      <alignment horizontal="center" vertical="center"/>
      <protection locked="0"/>
    </xf>
    <xf numFmtId="0" fontId="6" fillId="0" borderId="69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0" borderId="70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8" fillId="0" borderId="62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64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6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0" fillId="0" borderId="8" xfId="0" applyFont="1" applyBorder="1" applyAlignment="1" applyProtection="1">
      <alignment horizontal="left" vertical="center"/>
      <protection locked="0"/>
    </xf>
    <xf numFmtId="0" fontId="6" fillId="0" borderId="33" xfId="0" applyFont="1" applyBorder="1" applyAlignment="1" applyProtection="1">
      <alignment horizontal="center" vertical="center"/>
      <protection locked="0"/>
    </xf>
    <xf numFmtId="0" fontId="6" fillId="0" borderId="34" xfId="0" applyFont="1" applyBorder="1" applyAlignment="1" applyProtection="1">
      <alignment horizontal="center" vertical="center"/>
      <protection locked="0"/>
    </xf>
    <xf numFmtId="0" fontId="6" fillId="0" borderId="35" xfId="0" applyFont="1" applyBorder="1" applyAlignment="1" applyProtection="1">
      <alignment horizontal="center" vertical="center"/>
      <protection locked="0"/>
    </xf>
    <xf numFmtId="0" fontId="20" fillId="0" borderId="9" xfId="0" applyFont="1" applyBorder="1" applyAlignment="1" applyProtection="1">
      <alignment horizontal="center" vertical="center" wrapText="1"/>
      <protection locked="0"/>
    </xf>
    <xf numFmtId="0" fontId="20" fillId="0" borderId="9" xfId="0" applyFont="1" applyBorder="1" applyAlignment="1" applyProtection="1">
      <alignment horizontal="center" vertical="center"/>
      <protection locked="0"/>
    </xf>
    <xf numFmtId="0" fontId="20" fillId="0" borderId="6" xfId="0" applyFont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0" fontId="20" fillId="0" borderId="16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0" fillId="0" borderId="7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0" fillId="0" borderId="19" xfId="0" applyFont="1" applyBorder="1" applyAlignment="1" applyProtection="1">
      <alignment horizontal="center" vertical="center"/>
      <protection locked="0"/>
    </xf>
    <xf numFmtId="0" fontId="10" fillId="0" borderId="20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 applyProtection="1">
      <alignment horizontal="center" vertical="center"/>
      <protection locked="0"/>
    </xf>
    <xf numFmtId="0" fontId="10" fillId="0" borderId="13" xfId="0" applyFont="1" applyBorder="1" applyAlignment="1" applyProtection="1">
      <alignment horizontal="center" vertical="center"/>
      <protection locked="0"/>
    </xf>
    <xf numFmtId="0" fontId="10" fillId="0" borderId="22" xfId="0" applyFont="1" applyBorder="1" applyAlignment="1" applyProtection="1">
      <alignment horizontal="center" vertical="center"/>
      <protection locked="0"/>
    </xf>
    <xf numFmtId="0" fontId="10" fillId="0" borderId="23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7" fillId="0" borderId="1" xfId="0" quotePrefix="1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14" xfId="0" applyFont="1" applyBorder="1" applyAlignment="1" applyProtection="1">
      <alignment horizontal="center" vertical="center"/>
      <protection locked="0"/>
    </xf>
    <xf numFmtId="0" fontId="7" fillId="0" borderId="60" xfId="0" applyFont="1" applyBorder="1" applyAlignment="1" applyProtection="1">
      <alignment horizontal="center" vertical="center"/>
      <protection locked="0"/>
    </xf>
    <xf numFmtId="0" fontId="7" fillId="0" borderId="54" xfId="0" applyFont="1" applyBorder="1" applyAlignment="1" applyProtection="1">
      <alignment horizontal="center" vertical="center" wrapText="1"/>
      <protection locked="0"/>
    </xf>
    <xf numFmtId="0" fontId="7" fillId="0" borderId="25" xfId="0" applyFont="1" applyBorder="1" applyAlignment="1" applyProtection="1">
      <alignment horizontal="center" vertical="center" wrapText="1"/>
      <protection locked="0"/>
    </xf>
    <xf numFmtId="0" fontId="7" fillId="0" borderId="55" xfId="0" applyFont="1" applyBorder="1" applyAlignment="1" applyProtection="1">
      <alignment horizontal="center" vertical="center" wrapText="1"/>
      <protection locked="0"/>
    </xf>
    <xf numFmtId="0" fontId="7" fillId="0" borderId="12" xfId="0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11" xfId="0" applyFont="1" applyBorder="1" applyAlignment="1" applyProtection="1">
      <alignment horizontal="center" vertical="center" wrapText="1"/>
      <protection locked="0"/>
    </xf>
    <xf numFmtId="0" fontId="7" fillId="0" borderId="10" xfId="0" applyFont="1" applyBorder="1" applyAlignment="1" applyProtection="1">
      <alignment horizontal="center" vertical="center" wrapText="1"/>
      <protection locked="0"/>
    </xf>
    <xf numFmtId="0" fontId="7" fillId="0" borderId="7" xfId="0" applyFont="1" applyBorder="1" applyAlignment="1" applyProtection="1">
      <alignment horizontal="center" vertical="center" wrapText="1"/>
      <protection locked="0"/>
    </xf>
    <xf numFmtId="0" fontId="43" fillId="2" borderId="69" xfId="0" applyFont="1" applyFill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 applyProtection="1">
      <alignment horizontal="center" vertical="center"/>
      <protection locked="0"/>
    </xf>
    <xf numFmtId="0" fontId="36" fillId="0" borderId="24" xfId="0" applyFont="1" applyBorder="1" applyAlignment="1" applyProtection="1">
      <alignment horizontal="center" vertical="center" wrapText="1"/>
      <protection locked="0"/>
    </xf>
    <xf numFmtId="0" fontId="36" fillId="0" borderId="25" xfId="0" applyFont="1" applyBorder="1" applyAlignment="1" applyProtection="1">
      <alignment horizontal="center" vertical="center" wrapText="1"/>
      <protection locked="0"/>
    </xf>
    <xf numFmtId="0" fontId="36" fillId="0" borderId="26" xfId="0" applyFont="1" applyBorder="1" applyAlignment="1" applyProtection="1">
      <alignment horizontal="center" vertical="center" wrapText="1"/>
      <protection locked="0"/>
    </xf>
    <xf numFmtId="0" fontId="36" fillId="0" borderId="27" xfId="0" applyFont="1" applyBorder="1" applyAlignment="1" applyProtection="1">
      <alignment horizontal="center" vertical="center" wrapText="1"/>
      <protection locked="0"/>
    </xf>
    <xf numFmtId="0" fontId="36" fillId="0" borderId="28" xfId="0" applyFont="1" applyBorder="1" applyAlignment="1" applyProtection="1">
      <alignment horizontal="center" vertical="center" wrapText="1"/>
      <protection locked="0"/>
    </xf>
    <xf numFmtId="0" fontId="36" fillId="0" borderId="29" xfId="0" applyFont="1" applyBorder="1" applyAlignment="1" applyProtection="1">
      <alignment horizontal="center" vertical="center" wrapText="1"/>
      <protection locked="0"/>
    </xf>
    <xf numFmtId="0" fontId="11" fillId="0" borderId="66" xfId="0" applyFont="1" applyBorder="1" applyAlignment="1">
      <alignment horizontal="left" vertical="center"/>
    </xf>
    <xf numFmtId="0" fontId="11" fillId="0" borderId="22" xfId="0" applyFont="1" applyBorder="1" applyAlignment="1">
      <alignment horizontal="left" vertical="center"/>
    </xf>
    <xf numFmtId="0" fontId="4" fillId="2" borderId="36" xfId="0" applyFont="1" applyFill="1" applyBorder="1" applyAlignment="1" applyProtection="1">
      <alignment horizontal="center" vertical="center"/>
      <protection locked="0"/>
    </xf>
    <xf numFmtId="0" fontId="4" fillId="2" borderId="39" xfId="0" applyFont="1" applyFill="1" applyBorder="1" applyAlignment="1" applyProtection="1">
      <alignment horizontal="center" vertical="center"/>
      <protection locked="0"/>
    </xf>
    <xf numFmtId="0" fontId="39" fillId="2" borderId="37" xfId="0" applyFont="1" applyFill="1" applyBorder="1" applyAlignment="1" applyProtection="1">
      <alignment horizontal="center" vertical="center"/>
      <protection locked="0"/>
    </xf>
    <xf numFmtId="0" fontId="39" fillId="2" borderId="1" xfId="0" applyFont="1" applyFill="1" applyBorder="1" applyAlignment="1" applyProtection="1">
      <alignment horizontal="center" vertical="center"/>
      <protection locked="0"/>
    </xf>
    <xf numFmtId="0" fontId="9" fillId="0" borderId="43" xfId="0" applyFont="1" applyBorder="1" applyAlignment="1" applyProtection="1">
      <alignment horizontal="center" vertical="center"/>
      <protection locked="0"/>
    </xf>
    <xf numFmtId="0" fontId="9" fillId="0" borderId="49" xfId="0" applyFont="1" applyBorder="1" applyAlignment="1" applyProtection="1">
      <alignment horizontal="center" vertical="center"/>
      <protection locked="0"/>
    </xf>
    <xf numFmtId="0" fontId="9" fillId="0" borderId="68" xfId="0" applyFont="1" applyBorder="1" applyAlignment="1" applyProtection="1">
      <alignment horizontal="center" vertical="center"/>
      <protection locked="0"/>
    </xf>
    <xf numFmtId="0" fontId="6" fillId="0" borderId="51" xfId="0" applyFont="1" applyBorder="1" applyAlignment="1" applyProtection="1">
      <alignment horizontal="center" vertical="center"/>
      <protection locked="0"/>
    </xf>
    <xf numFmtId="0" fontId="6" fillId="0" borderId="52" xfId="0" applyFont="1" applyBorder="1" applyAlignment="1" applyProtection="1">
      <alignment horizontal="center" vertical="center"/>
      <protection locked="0"/>
    </xf>
    <xf numFmtId="0" fontId="6" fillId="0" borderId="53" xfId="0" applyFont="1" applyBorder="1" applyAlignment="1" applyProtection="1">
      <alignment horizontal="center" vertical="center"/>
      <protection locked="0"/>
    </xf>
    <xf numFmtId="0" fontId="6" fillId="0" borderId="59" xfId="0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0" borderId="61" xfId="0" applyFont="1" applyBorder="1" applyAlignment="1" applyProtection="1">
      <alignment horizontal="center" vertical="center"/>
      <protection locked="0"/>
    </xf>
    <xf numFmtId="0" fontId="6" fillId="0" borderId="32" xfId="0" applyFont="1" applyBorder="1" applyAlignment="1" applyProtection="1">
      <alignment horizontal="center" vertical="center"/>
      <protection locked="0"/>
    </xf>
    <xf numFmtId="0" fontId="6" fillId="0" borderId="31" xfId="0" applyFont="1" applyBorder="1" applyAlignment="1" applyProtection="1">
      <alignment horizontal="center" vertical="center"/>
      <protection locked="0"/>
    </xf>
    <xf numFmtId="0" fontId="39" fillId="2" borderId="36" xfId="0" applyFont="1" applyFill="1" applyBorder="1" applyAlignment="1" applyProtection="1">
      <alignment horizontal="center" vertical="center"/>
      <protection locked="0"/>
    </xf>
    <xf numFmtId="0" fontId="39" fillId="2" borderId="39" xfId="0" applyFont="1" applyFill="1" applyBorder="1" applyAlignment="1" applyProtection="1">
      <alignment horizontal="center" vertical="center"/>
      <protection locked="0"/>
    </xf>
    <xf numFmtId="0" fontId="39" fillId="2" borderId="46" xfId="0" applyFont="1" applyFill="1" applyBorder="1" applyAlignment="1" applyProtection="1">
      <alignment horizontal="center" vertical="center"/>
      <protection locked="0"/>
    </xf>
    <xf numFmtId="0" fontId="39" fillId="2" borderId="5" xfId="0" applyFont="1" applyFill="1" applyBorder="1" applyAlignment="1" applyProtection="1">
      <alignment horizontal="center" vertical="center"/>
      <protection locked="0"/>
    </xf>
    <xf numFmtId="164" fontId="39" fillId="2" borderId="37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62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11" fillId="0" borderId="64" xfId="0" applyFont="1" applyBorder="1" applyAlignment="1">
      <alignment horizontal="left" vertical="center"/>
    </xf>
    <xf numFmtId="0" fontId="11" fillId="0" borderId="8" xfId="0" applyFont="1" applyBorder="1" applyAlignment="1">
      <alignment horizontal="left" vertical="center"/>
    </xf>
    <xf numFmtId="0" fontId="16" fillId="0" borderId="0" xfId="2" applyNumberFormat="1" applyFont="1" applyBorder="1" applyAlignment="1" applyProtection="1">
      <alignment horizontal="center" vertical="center"/>
      <protection locked="0"/>
    </xf>
    <xf numFmtId="0" fontId="39" fillId="2" borderId="47" xfId="0" applyFont="1" applyFill="1" applyBorder="1" applyAlignment="1" applyProtection="1">
      <alignment horizontal="center" vertical="center"/>
      <protection locked="0"/>
    </xf>
    <xf numFmtId="0" fontId="39" fillId="2" borderId="42" xfId="0" applyFont="1" applyFill="1" applyBorder="1" applyAlignment="1" applyProtection="1">
      <alignment horizontal="center" vertical="center"/>
      <protection locked="0"/>
    </xf>
    <xf numFmtId="0" fontId="4" fillId="2" borderId="37" xfId="0" applyFont="1" applyFill="1" applyBorder="1" applyAlignment="1" applyProtection="1">
      <alignment horizontal="center" vertical="center"/>
      <protection locked="0"/>
    </xf>
    <xf numFmtId="0" fontId="4" fillId="2" borderId="38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9" fillId="0" borderId="78" xfId="0" applyFont="1" applyBorder="1" applyAlignment="1" applyProtection="1">
      <alignment horizontal="center" vertical="center"/>
      <protection locked="0"/>
    </xf>
    <xf numFmtId="0" fontId="49" fillId="0" borderId="79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right" vertical="center" wrapText="1"/>
      <protection locked="0"/>
    </xf>
    <xf numFmtId="0" fontId="7" fillId="0" borderId="10" xfId="0" applyFont="1" applyBorder="1" applyAlignment="1" applyProtection="1">
      <alignment horizontal="right" vertical="center" wrapText="1"/>
      <protection locked="0"/>
    </xf>
    <xf numFmtId="0" fontId="39" fillId="2" borderId="56" xfId="0" applyFont="1" applyFill="1" applyBorder="1" applyAlignment="1" applyProtection="1">
      <alignment horizontal="center" vertical="center"/>
      <protection locked="0"/>
    </xf>
    <xf numFmtId="0" fontId="39" fillId="2" borderId="2" xfId="0" applyFont="1" applyFill="1" applyBorder="1" applyAlignment="1" applyProtection="1">
      <alignment horizontal="center" vertical="center"/>
      <protection locked="0"/>
    </xf>
    <xf numFmtId="0" fontId="4" fillId="2" borderId="46" xfId="0" applyFon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 applyProtection="1">
      <alignment horizontal="center" vertical="center"/>
      <protection locked="0"/>
    </xf>
    <xf numFmtId="0" fontId="39" fillId="2" borderId="72" xfId="0" applyFont="1" applyFill="1" applyBorder="1" applyAlignment="1" applyProtection="1">
      <alignment horizontal="center" vertical="center"/>
      <protection locked="0"/>
    </xf>
    <xf numFmtId="0" fontId="39" fillId="2" borderId="41" xfId="0" applyFont="1" applyFill="1" applyBorder="1" applyAlignment="1" applyProtection="1">
      <alignment horizontal="center" vertical="center"/>
      <protection locked="0"/>
    </xf>
    <xf numFmtId="0" fontId="11" fillId="0" borderId="81" xfId="0" applyFont="1" applyBorder="1" applyAlignment="1">
      <alignment horizontal="left" vertical="center"/>
    </xf>
    <xf numFmtId="0" fontId="11" fillId="0" borderId="82" xfId="0" applyFont="1" applyBorder="1" applyAlignment="1">
      <alignment horizontal="left" vertical="center"/>
    </xf>
    <xf numFmtId="0" fontId="11" fillId="0" borderId="86" xfId="0" applyFont="1" applyBorder="1" applyAlignment="1">
      <alignment horizontal="left" vertical="center"/>
    </xf>
    <xf numFmtId="0" fontId="11" fillId="0" borderId="87" xfId="0" applyFont="1" applyBorder="1" applyAlignment="1">
      <alignment horizontal="left" vertical="center"/>
    </xf>
    <xf numFmtId="0" fontId="40" fillId="0" borderId="83" xfId="0" applyFont="1" applyBorder="1" applyAlignment="1" applyProtection="1">
      <alignment horizontal="left" vertical="center"/>
      <protection locked="0"/>
    </xf>
    <xf numFmtId="0" fontId="40" fillId="0" borderId="84" xfId="0" applyFont="1" applyBorder="1" applyAlignment="1" applyProtection="1">
      <alignment horizontal="left" vertical="center"/>
      <protection locked="0"/>
    </xf>
    <xf numFmtId="0" fontId="40" fillId="0" borderId="82" xfId="0" applyFont="1" applyBorder="1" applyAlignment="1" applyProtection="1">
      <alignment horizontal="left" vertical="center"/>
      <protection locked="0"/>
    </xf>
    <xf numFmtId="0" fontId="40" fillId="0" borderId="88" xfId="0" applyFont="1" applyBorder="1" applyAlignment="1" applyProtection="1">
      <alignment horizontal="left" vertical="center"/>
      <protection locked="0"/>
    </xf>
    <xf numFmtId="0" fontId="40" fillId="0" borderId="89" xfId="0" applyFont="1" applyBorder="1" applyAlignment="1" applyProtection="1">
      <alignment horizontal="left" vertical="center"/>
      <protection locked="0"/>
    </xf>
    <xf numFmtId="0" fontId="40" fillId="0" borderId="87" xfId="0" applyFont="1" applyBorder="1" applyAlignment="1" applyProtection="1">
      <alignment horizontal="left" vertical="center"/>
      <protection locked="0"/>
    </xf>
    <xf numFmtId="0" fontId="10" fillId="0" borderId="83" xfId="0" applyFont="1" applyBorder="1" applyAlignment="1">
      <alignment horizontal="left" vertical="center"/>
    </xf>
    <xf numFmtId="0" fontId="10" fillId="0" borderId="88" xfId="0" applyFont="1" applyBorder="1" applyAlignment="1">
      <alignment horizontal="left" vertical="center"/>
    </xf>
    <xf numFmtId="0" fontId="9" fillId="0" borderId="91" xfId="0" applyFont="1" applyBorder="1" applyAlignment="1" applyProtection="1">
      <alignment horizontal="center" vertical="center"/>
      <protection locked="0"/>
    </xf>
    <xf numFmtId="0" fontId="9" fillId="0" borderId="9" xfId="0" applyFont="1" applyBorder="1" applyAlignment="1" applyProtection="1">
      <alignment horizontal="center" vertical="center"/>
      <protection locked="0"/>
    </xf>
  </cellXfs>
  <cellStyles count="14">
    <cellStyle name="Hyperlink" xfId="11" builtinId="8"/>
    <cellStyle name="Hyperlink 2" xfId="12" xr:uid="{9D2FFA95-9EBB-4602-964B-483E9A850643}"/>
    <cellStyle name="Normal" xfId="0" builtinId="0"/>
    <cellStyle name="Normal 11 10" xfId="8" xr:uid="{00000000-0005-0000-0000-000001000000}"/>
    <cellStyle name="Normal 16" xfId="1" xr:uid="{00000000-0005-0000-0000-000002000000}"/>
    <cellStyle name="Normal 185" xfId="10" xr:uid="{84032C8B-2001-4D34-B700-7F759AAC4488}"/>
    <cellStyle name="Normal 2" xfId="4" xr:uid="{00000000-0005-0000-0000-000003000000}"/>
    <cellStyle name="Normal 2 17" xfId="7" xr:uid="{00000000-0005-0000-0000-000004000000}"/>
    <cellStyle name="Normal 3 2" xfId="2" xr:uid="{00000000-0005-0000-0000-000005000000}"/>
    <cellStyle name="Normal 3 2 2" xfId="13" xr:uid="{261AEC85-FD60-4BB2-BBE0-F1A656D0079A}"/>
    <cellStyle name="Normal 4" xfId="3" xr:uid="{00000000-0005-0000-0000-000006000000}"/>
    <cellStyle name="Normal 4 2" xfId="9" xr:uid="{00000000-0005-0000-0000-000007000000}"/>
    <cellStyle name="Normal 4 3 4" xfId="5" xr:uid="{00000000-0005-0000-0000-000008000000}"/>
    <cellStyle name="Normal 4 6" xfId="6" xr:uid="{00000000-0005-0000-0000-000009000000}"/>
  </cellStyles>
  <dxfs count="65"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fgColor auto="1"/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fgColor auto="1"/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numFmt numFmtId="9" formatCode="&quot;$&quot;#,##0_);\(&quot;$&quot;#,##0\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file:///D:\CONG%20TY%20TNHH%20BOHO%20D&#201;COR\FactoryTechnical%20-%20Documents\11.%20VAT%20TU%20BOM\1.%20File%20TH%20du%20lieu%20vat%20tu%20P.KT_New.xlsx" TargetMode="External"/><Relationship Id="rId3" Type="http://schemas.openxmlformats.org/officeDocument/2006/relationships/hyperlink" Target="#V&#7852;T_T&#431;_G&#7894;__V&#7852;T_T&#431;_T&#7844;M"/><Relationship Id="rId7" Type="http://schemas.openxmlformats.org/officeDocument/2006/relationships/hyperlink" Target="file:///D:\2024\0_DOCUMENTS\COPY%20BAZIS%20DATA_2.1.xlsm" TargetMode="External"/><Relationship Id="rId12" Type="http://schemas.openxmlformats.org/officeDocument/2006/relationships/hyperlink" Target="file:///D:\CONG%20TY%20TNHH%20BOHO%20D&#201;COR\FactoryTechnical%20-%20Documents\04_TRIEN%20KHAI%20SAN%20XUAT\NAM%202024\2473_ANDas%20HOTEL\02_BVSX\CT02%20_HAKATA\1.1+1.2.TV%20Board_TV03D_A_B_REV02.pdf" TargetMode="External"/><Relationship Id="rId2" Type="http://schemas.openxmlformats.org/officeDocument/2006/relationships/image" Target="../media/image1.png"/><Relationship Id="rId1" Type="http://schemas.openxmlformats.org/officeDocument/2006/relationships/hyperlink" Target="file:///D:\CONG%20TY%20TNHH%20BOHO%20D&#201;COR\FactoryTechnical%20-%20Documents\04_TRIEN%20KHAI%20SAN%20XUAT" TargetMode="External"/><Relationship Id="rId6" Type="http://schemas.openxmlformats.org/officeDocument/2006/relationships/hyperlink" Target="file:///D:\2024\00_BAZIS\SUPER%20HOTEL\2473\1.1.%20TV%20BOARD_TV-03%20(R).b3d" TargetMode="External"/><Relationship Id="rId11" Type="http://schemas.openxmlformats.org/officeDocument/2006/relationships/hyperlink" Target="file:///D:\CONG%20TY%20TNHH%20BOHO%20D&#201;COR\FactoryTechnical%20-%20Documents\04_TRIEN%20KHAI%20SAN%20XUAT\NAM%202025" TargetMode="External"/><Relationship Id="rId5" Type="http://schemas.openxmlformats.org/officeDocument/2006/relationships/hyperlink" Target="#V&#7852;T_T&#431;_V&#7842;I__DA__SIMILI"/><Relationship Id="rId10" Type="http://schemas.openxmlformats.org/officeDocument/2006/relationships/hyperlink" Target="file:///D:\CONG%20TY%20TNHH%20BOHO%20D&#201;COR\FactoryTechnical%20-%20Documents\06_BAZIS" TargetMode="External"/><Relationship Id="rId4" Type="http://schemas.openxmlformats.org/officeDocument/2006/relationships/hyperlink" Target="#V&#7852;T_T&#431;_FOAM_SOFA"/><Relationship Id="rId9" Type="http://schemas.openxmlformats.org/officeDocument/2006/relationships/hyperlink" Target="file:///D:\2025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BTP_C&#416;_KH&#205;"/><Relationship Id="rId7" Type="http://schemas.openxmlformats.org/officeDocument/2006/relationships/image" Target="../media/image1.png"/><Relationship Id="rId2" Type="http://schemas.openxmlformats.org/officeDocument/2006/relationships/hyperlink" Target="#V&#7852;T_T&#431;_C&#416;_KH&#205;"/><Relationship Id="rId1" Type="http://schemas.openxmlformats.org/officeDocument/2006/relationships/hyperlink" Target="#NH&#211;M_CH&#7880;_C&#7840;NH"/><Relationship Id="rId6" Type="http://schemas.openxmlformats.org/officeDocument/2006/relationships/hyperlink" Target="#TH&#7846;U_PH&#7908;_GIA_C&#212;NG"/><Relationship Id="rId5" Type="http://schemas.openxmlformats.org/officeDocument/2006/relationships/hyperlink" Target="#PH&#7908;_KI&#7878;N"/><Relationship Id="rId4" Type="http://schemas.openxmlformats.org/officeDocument/2006/relationships/hyperlink" Target="#V&#7852;T_T&#431;_PH&#7908;"/><Relationship Id="rId9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FOAM_SOFA"/><Relationship Id="rId2" Type="http://schemas.openxmlformats.org/officeDocument/2006/relationships/hyperlink" Target="#V&#7852;T_T&#431;_G&#7894;__V&#7852;T_T&#431;_T&#7844;M"/><Relationship Id="rId1" Type="http://schemas.openxmlformats.org/officeDocument/2006/relationships/image" Target="../media/image1.png"/><Relationship Id="rId4" Type="http://schemas.openxmlformats.org/officeDocument/2006/relationships/hyperlink" Target="#V&#7852;T_T&#431;_V&#7842;I__DA__SIMILI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FOAM_SOFA"/><Relationship Id="rId2" Type="http://schemas.openxmlformats.org/officeDocument/2006/relationships/hyperlink" Target="#V&#7852;T_T&#431;_G&#7894;__V&#7852;T_T&#431;_T&#7844;M"/><Relationship Id="rId1" Type="http://schemas.openxmlformats.org/officeDocument/2006/relationships/image" Target="../media/image1.png"/><Relationship Id="rId4" Type="http://schemas.openxmlformats.org/officeDocument/2006/relationships/hyperlink" Target="#V&#7852;T_T&#431;_V&#7842;I__DA__SIMILI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FOAM_SOFA"/><Relationship Id="rId2" Type="http://schemas.openxmlformats.org/officeDocument/2006/relationships/hyperlink" Target="#V&#7852;T_T&#431;_G&#7894;__V&#7852;T_T&#431;_T&#7844;M"/><Relationship Id="rId1" Type="http://schemas.openxmlformats.org/officeDocument/2006/relationships/image" Target="../media/image1.png"/><Relationship Id="rId4" Type="http://schemas.openxmlformats.org/officeDocument/2006/relationships/hyperlink" Target="#V&#7852;T_T&#431;_V&#7842;I__DA__SIMILI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FOAM_SOFA"/><Relationship Id="rId2" Type="http://schemas.openxmlformats.org/officeDocument/2006/relationships/hyperlink" Target="#V&#7852;T_T&#431;_G&#7894;__V&#7852;T_T&#431;_T&#7844;M"/><Relationship Id="rId1" Type="http://schemas.openxmlformats.org/officeDocument/2006/relationships/image" Target="../media/image1.png"/><Relationship Id="rId4" Type="http://schemas.openxmlformats.org/officeDocument/2006/relationships/hyperlink" Target="#V&#7852;T_T&#431;_V&#7842;I__DA__SIMILI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FOAM_SOFA"/><Relationship Id="rId2" Type="http://schemas.openxmlformats.org/officeDocument/2006/relationships/hyperlink" Target="#V&#7852;T_T&#431;_G&#7894;__V&#7852;T_T&#431;_T&#7844;M"/><Relationship Id="rId1" Type="http://schemas.openxmlformats.org/officeDocument/2006/relationships/image" Target="../media/image1.png"/><Relationship Id="rId4" Type="http://schemas.openxmlformats.org/officeDocument/2006/relationships/hyperlink" Target="#V&#7852;T_T&#431;_V&#7842;I__DA__SIMILI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FOAM_SOFA"/><Relationship Id="rId2" Type="http://schemas.openxmlformats.org/officeDocument/2006/relationships/hyperlink" Target="#V&#7852;T_T&#431;_G&#7894;__V&#7852;T_T&#431;_T&#7844;M"/><Relationship Id="rId1" Type="http://schemas.openxmlformats.org/officeDocument/2006/relationships/image" Target="../media/image1.png"/><Relationship Id="rId4" Type="http://schemas.openxmlformats.org/officeDocument/2006/relationships/hyperlink" Target="#V&#7852;T_T&#431;_V&#7842;I__DA__SIMILI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FOAM_SOFA"/><Relationship Id="rId2" Type="http://schemas.openxmlformats.org/officeDocument/2006/relationships/hyperlink" Target="#V&#7852;T_T&#431;_G&#7894;__V&#7852;T_T&#431;_T&#7844;M"/><Relationship Id="rId1" Type="http://schemas.openxmlformats.org/officeDocument/2006/relationships/image" Target="../media/image1.png"/><Relationship Id="rId4" Type="http://schemas.openxmlformats.org/officeDocument/2006/relationships/hyperlink" Target="#V&#7852;T_T&#431;_V&#7842;I__DA__SIMILI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FOAM_SOFA"/><Relationship Id="rId2" Type="http://schemas.openxmlformats.org/officeDocument/2006/relationships/hyperlink" Target="#V&#7852;T_T&#431;_G&#7894;__V&#7852;T_T&#431;_T&#7844;M"/><Relationship Id="rId1" Type="http://schemas.openxmlformats.org/officeDocument/2006/relationships/image" Target="../media/image1.png"/><Relationship Id="rId4" Type="http://schemas.openxmlformats.org/officeDocument/2006/relationships/hyperlink" Target="#V&#7852;T_T&#431;_V&#7842;I__DA__SIMILI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81616</xdr:colOff>
      <xdr:row>0</xdr:row>
      <xdr:rowOff>94503</xdr:rowOff>
    </xdr:from>
    <xdr:to>
      <xdr:col>2</xdr:col>
      <xdr:colOff>1104526</xdr:colOff>
      <xdr:row>2</xdr:row>
      <xdr:rowOff>390240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616" y="94503"/>
          <a:ext cx="1022910" cy="990502"/>
        </a:xfrm>
        <a:prstGeom prst="rect">
          <a:avLst/>
        </a:prstGeom>
      </xdr:spPr>
    </xdr:pic>
    <xdr:clientData/>
  </xdr:twoCellAnchor>
  <xdr:twoCellAnchor editAs="oneCell">
    <xdr:from>
      <xdr:col>8</xdr:col>
      <xdr:colOff>44823</xdr:colOff>
      <xdr:row>0</xdr:row>
      <xdr:rowOff>0</xdr:rowOff>
    </xdr:from>
    <xdr:to>
      <xdr:col>12</xdr:col>
      <xdr:colOff>280147</xdr:colOff>
      <xdr:row>4</xdr:row>
      <xdr:rowOff>2928</xdr:rowOff>
    </xdr:to>
    <xdr:pic macro="[0]!Print_in">
      <xdr:nvPicPr>
        <xdr:cNvPr id="6" name="Picture 5" descr="Printer Icons Se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31470" y="0"/>
          <a:ext cx="1490383" cy="14933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</xdr:row>
      <xdr:rowOff>25702</xdr:rowOff>
    </xdr:from>
    <xdr:to>
      <xdr:col>7</xdr:col>
      <xdr:colOff>1312333</xdr:colOff>
      <xdr:row>7</xdr:row>
      <xdr:rowOff>355689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3E8F31A-78F5-3EF1-099E-E15E5AF08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27417" y="1517952"/>
          <a:ext cx="1312333" cy="16317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4961" y="112859"/>
          <a:ext cx="830861" cy="822706"/>
        </a:xfrm>
        <a:prstGeom prst="rect">
          <a:avLst/>
        </a:prstGeom>
      </xdr:spPr>
    </xdr:pic>
    <xdr:clientData/>
  </xdr:twoCellAnchor>
  <xdr:twoCellAnchor>
    <xdr:from>
      <xdr:col>22</xdr:col>
      <xdr:colOff>207279</xdr:colOff>
      <xdr:row>5</xdr:row>
      <xdr:rowOff>183245</xdr:rowOff>
    </xdr:from>
    <xdr:to>
      <xdr:col>28</xdr:col>
      <xdr:colOff>273048</xdr:colOff>
      <xdr:row>6</xdr:row>
      <xdr:rowOff>258536</xdr:rowOff>
    </xdr:to>
    <xdr:sp macro="" textlink="">
      <xdr:nvSpPr>
        <xdr:cNvPr id="7" name="Rectangle: Rounded Corner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9583850" y="1870531"/>
          <a:ext cx="3195412" cy="3882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 baseline="0">
              <a:solidFill>
                <a:sysClr val="windowText" lastClr="000000"/>
              </a:solidFill>
            </a:rPr>
            <a:t>A.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213631</xdr:colOff>
      <xdr:row>7</xdr:row>
      <xdr:rowOff>23134</xdr:rowOff>
    </xdr:from>
    <xdr:to>
      <xdr:col>28</xdr:col>
      <xdr:colOff>279400</xdr:colOff>
      <xdr:row>8</xdr:row>
      <xdr:rowOff>105681</xdr:rowOff>
    </xdr:to>
    <xdr:sp macro="" textlink="">
      <xdr:nvSpPr>
        <xdr:cNvPr id="8" name="Rectangle: Rounded Corner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590202" y="2336348"/>
          <a:ext cx="3195412" cy="39551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B.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214536</xdr:colOff>
      <xdr:row>8</xdr:row>
      <xdr:rowOff>185059</xdr:rowOff>
    </xdr:from>
    <xdr:to>
      <xdr:col>28</xdr:col>
      <xdr:colOff>293005</xdr:colOff>
      <xdr:row>9</xdr:row>
      <xdr:rowOff>316139</xdr:rowOff>
    </xdr:to>
    <xdr:sp macro="" textlink="">
      <xdr:nvSpPr>
        <xdr:cNvPr id="9" name="Rectangle: Rounded Corners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9591107" y="2811238"/>
          <a:ext cx="3208112" cy="430437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C.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44824</xdr:colOff>
      <xdr:row>0</xdr:row>
      <xdr:rowOff>22412</xdr:rowOff>
    </xdr:from>
    <xdr:to>
      <xdr:col>1</xdr:col>
      <xdr:colOff>381001</xdr:colOff>
      <xdr:row>1</xdr:row>
      <xdr:rowOff>64086</xdr:rowOff>
    </xdr:to>
    <xdr:sp macro="" textlink="">
      <xdr:nvSpPr>
        <xdr:cNvPr id="3" name="Rectangle: Rounded Corners 2">
          <a:hlinkClick xmlns:r="http://schemas.openxmlformats.org/officeDocument/2006/relationships" r:id="rId6" tooltip="FILE 3D BAZIS DESKTOP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4824" y="22412"/>
          <a:ext cx="784412" cy="38905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BAZIS</a:t>
          </a:r>
        </a:p>
      </xdr:txBody>
    </xdr:sp>
    <xdr:clientData/>
  </xdr:twoCellAnchor>
  <xdr:twoCellAnchor>
    <xdr:from>
      <xdr:col>0</xdr:col>
      <xdr:colOff>40340</xdr:colOff>
      <xdr:row>1</xdr:row>
      <xdr:rowOff>85166</xdr:rowOff>
    </xdr:from>
    <xdr:to>
      <xdr:col>1</xdr:col>
      <xdr:colOff>376517</xdr:colOff>
      <xdr:row>2</xdr:row>
      <xdr:rowOff>126839</xdr:rowOff>
    </xdr:to>
    <xdr:sp macro="" textlink="">
      <xdr:nvSpPr>
        <xdr:cNvPr id="4" name="Rectangle: Rounded Corners 3">
          <a:hlinkClick xmlns:r="http://schemas.openxmlformats.org/officeDocument/2006/relationships" r:id="rId7" tooltip="STANDARD BAZIS DATA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0340" y="432548"/>
          <a:ext cx="784412" cy="389056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DATA</a:t>
          </a:r>
        </a:p>
      </xdr:txBody>
    </xdr:sp>
    <xdr:clientData/>
  </xdr:twoCellAnchor>
  <xdr:twoCellAnchor>
    <xdr:from>
      <xdr:col>0</xdr:col>
      <xdr:colOff>35856</xdr:colOff>
      <xdr:row>2</xdr:row>
      <xdr:rowOff>159123</xdr:rowOff>
    </xdr:from>
    <xdr:to>
      <xdr:col>1</xdr:col>
      <xdr:colOff>372033</xdr:colOff>
      <xdr:row>3</xdr:row>
      <xdr:rowOff>200797</xdr:rowOff>
    </xdr:to>
    <xdr:sp macro="" textlink="">
      <xdr:nvSpPr>
        <xdr:cNvPr id="5" name="Rectangle: Rounded Corners 4">
          <a:hlinkClick xmlns:r="http://schemas.openxmlformats.org/officeDocument/2006/relationships" r:id="rId8" tooltip="FILE VẬT TƯ BOM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5856" y="853888"/>
          <a:ext cx="784412" cy="389056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VT</a:t>
          </a:r>
          <a:endParaRPr lang="en-US" sz="18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20166</xdr:colOff>
      <xdr:row>3</xdr:row>
      <xdr:rowOff>233085</xdr:rowOff>
    </xdr:from>
    <xdr:to>
      <xdr:col>1</xdr:col>
      <xdr:colOff>356343</xdr:colOff>
      <xdr:row>4</xdr:row>
      <xdr:rowOff>308376</xdr:rowOff>
    </xdr:to>
    <xdr:sp macro="" textlink="">
      <xdr:nvSpPr>
        <xdr:cNvPr id="6" name="Rectangle: Rounded Corners 5">
          <a:hlinkClick xmlns:r="http://schemas.openxmlformats.org/officeDocument/2006/relationships" r:id="rId9" tooltip="PROJECT 2024 DESKTOP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0166" y="1275232"/>
          <a:ext cx="784412" cy="389056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2025</a:t>
          </a:r>
        </a:p>
      </xdr:txBody>
    </xdr:sp>
    <xdr:clientData/>
  </xdr:twoCellAnchor>
  <xdr:oneCellAnchor>
    <xdr:from>
      <xdr:col>2</xdr:col>
      <xdr:colOff>11207</xdr:colOff>
      <xdr:row>3</xdr:row>
      <xdr:rowOff>22412</xdr:rowOff>
    </xdr:from>
    <xdr:ext cx="2442882" cy="291353"/>
    <xdr:sp macro="" textlink="">
      <xdr:nvSpPr>
        <xdr:cNvPr id="10" name="TextBox 9">
          <a:hlinkClick xmlns:r="http://schemas.openxmlformats.org/officeDocument/2006/relationships" r:id="rId1" tooltip="BILL DỰ ÁN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885266" y="1064559"/>
          <a:ext cx="2442882" cy="2913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22412</xdr:colOff>
      <xdr:row>5</xdr:row>
      <xdr:rowOff>29135</xdr:rowOff>
    </xdr:from>
    <xdr:to>
      <xdr:col>1</xdr:col>
      <xdr:colOff>358589</xdr:colOff>
      <xdr:row>6</xdr:row>
      <xdr:rowOff>257736</xdr:rowOff>
    </xdr:to>
    <xdr:sp macro="" textlink="">
      <xdr:nvSpPr>
        <xdr:cNvPr id="11" name="Rectangle: Rounded Corners 10">
          <a:hlinkClick xmlns:r="http://schemas.openxmlformats.org/officeDocument/2006/relationships" r:id="rId10" tooltip="FILE 3D BAZIS TRÊN SERVER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2412" y="1698811"/>
          <a:ext cx="784412" cy="54236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BAZIS</a:t>
          </a:r>
        </a:p>
        <a:p>
          <a:pPr algn="ctr"/>
          <a:r>
            <a:rPr lang="en-US" sz="1200" b="1">
              <a:solidFill>
                <a:sysClr val="windowText" lastClr="000000"/>
              </a:solidFill>
            </a:rPr>
            <a:t>SERVER</a:t>
          </a:r>
        </a:p>
      </xdr:txBody>
    </xdr:sp>
    <xdr:clientData/>
  </xdr:twoCellAnchor>
  <xdr:oneCellAnchor>
    <xdr:from>
      <xdr:col>14</xdr:col>
      <xdr:colOff>11206</xdr:colOff>
      <xdr:row>3</xdr:row>
      <xdr:rowOff>11206</xdr:rowOff>
    </xdr:from>
    <xdr:ext cx="2319617" cy="313765"/>
    <xdr:sp macro="" textlink="">
      <xdr:nvSpPr>
        <xdr:cNvPr id="14" name="TextBox 13">
          <a:hlinkClick xmlns:r="http://schemas.openxmlformats.org/officeDocument/2006/relationships" r:id="rId11" tooltip="BẢN VẼ SẢN XUẤT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12685059" y="1053353"/>
          <a:ext cx="2319617" cy="3137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22412</xdr:colOff>
      <xdr:row>6</xdr:row>
      <xdr:rowOff>302559</xdr:rowOff>
    </xdr:from>
    <xdr:to>
      <xdr:col>1</xdr:col>
      <xdr:colOff>358589</xdr:colOff>
      <xdr:row>8</xdr:row>
      <xdr:rowOff>217395</xdr:rowOff>
    </xdr:to>
    <xdr:sp macro="" textlink="">
      <xdr:nvSpPr>
        <xdr:cNvPr id="12" name="Rectangle: Rounded Corners 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2412" y="2286000"/>
          <a:ext cx="784412" cy="54236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PDF</a:t>
          </a:r>
        </a:p>
        <a:p>
          <a:pPr algn="ctr"/>
          <a:r>
            <a:rPr lang="en-US" sz="1200" b="1">
              <a:solidFill>
                <a:sysClr val="windowText" lastClr="000000"/>
              </a:solidFill>
            </a:rPr>
            <a:t>CAD</a:t>
          </a:r>
        </a:p>
      </xdr:txBody>
    </xdr:sp>
    <xdr:clientData/>
  </xdr:twoCellAnchor>
  <xdr:twoCellAnchor>
    <xdr:from>
      <xdr:col>22</xdr:col>
      <xdr:colOff>201706</xdr:colOff>
      <xdr:row>4</xdr:row>
      <xdr:rowOff>67235</xdr:rowOff>
    </xdr:from>
    <xdr:to>
      <xdr:col>23</xdr:col>
      <xdr:colOff>190500</xdr:colOff>
      <xdr:row>5</xdr:row>
      <xdr:rowOff>142527</xdr:rowOff>
    </xdr:to>
    <xdr:sp macro="[0]!ON_II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BDAE0E4C-82DD-4BD6-9A39-BEE9D571535C}"/>
            </a:ext>
          </a:extLst>
        </xdr:cNvPr>
        <xdr:cNvSpPr/>
      </xdr:nvSpPr>
      <xdr:spPr>
        <a:xfrm>
          <a:off x="19800794" y="1423147"/>
          <a:ext cx="571500" cy="38905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ON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224118</xdr:colOff>
      <xdr:row>4</xdr:row>
      <xdr:rowOff>67235</xdr:rowOff>
    </xdr:from>
    <xdr:to>
      <xdr:col>24</xdr:col>
      <xdr:colOff>246530</xdr:colOff>
      <xdr:row>5</xdr:row>
      <xdr:rowOff>142527</xdr:rowOff>
    </xdr:to>
    <xdr:sp macro="[0]!OFF_II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56AFB2A0-7F71-45DC-AB2A-0F9A697701D8}"/>
            </a:ext>
          </a:extLst>
        </xdr:cNvPr>
        <xdr:cNvSpPr/>
      </xdr:nvSpPr>
      <xdr:spPr>
        <a:xfrm>
          <a:off x="20405912" y="1423147"/>
          <a:ext cx="605118" cy="389056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 baseline="0">
              <a:solidFill>
                <a:sysClr val="windowText" lastClr="000000"/>
              </a:solidFill>
            </a:rPr>
            <a:t>OFF 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126216</xdr:colOff>
      <xdr:row>3</xdr:row>
      <xdr:rowOff>105227</xdr:rowOff>
    </xdr:from>
    <xdr:to>
      <xdr:col>16</xdr:col>
      <xdr:colOff>620171</xdr:colOff>
      <xdr:row>5</xdr:row>
      <xdr:rowOff>23648</xdr:rowOff>
    </xdr:to>
    <xdr:sp macro="" textlink="">
      <xdr:nvSpPr>
        <xdr:cNvPr id="6" name="Rectangle: Rounded Corner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8526275" y="1035315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ysClr val="windowText" lastClr="000000"/>
              </a:solidFill>
            </a:rPr>
            <a:t>A. CHỈ</a:t>
          </a:r>
          <a:r>
            <a:rPr lang="en-US" sz="1200" baseline="0">
              <a:solidFill>
                <a:sysClr val="windowText" lastClr="000000"/>
              </a:solidFill>
            </a:rPr>
            <a:t> CẠNH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131979</xdr:colOff>
      <xdr:row>5</xdr:row>
      <xdr:rowOff>64633</xdr:rowOff>
    </xdr:from>
    <xdr:to>
      <xdr:col>16</xdr:col>
      <xdr:colOff>625934</xdr:colOff>
      <xdr:row>6</xdr:row>
      <xdr:rowOff>229584</xdr:rowOff>
    </xdr:to>
    <xdr:sp macro="" textlink="">
      <xdr:nvSpPr>
        <xdr:cNvPr id="7" name="Rectangle: Rounded Corner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8532038" y="1487780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B1. CƠ KHÍ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131979</xdr:colOff>
      <xdr:row>7</xdr:row>
      <xdr:rowOff>27891</xdr:rowOff>
    </xdr:from>
    <xdr:to>
      <xdr:col>16</xdr:col>
      <xdr:colOff>625934</xdr:colOff>
      <xdr:row>8</xdr:row>
      <xdr:rowOff>192842</xdr:rowOff>
    </xdr:to>
    <xdr:sp macro="" textlink="">
      <xdr:nvSpPr>
        <xdr:cNvPr id="8" name="Rectangle: Rounded Corner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8532038" y="1944097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B2. GC KLOẠI</a:t>
          </a:r>
        </a:p>
      </xdr:txBody>
    </xdr:sp>
    <xdr:clientData/>
  </xdr:twoCellAnchor>
  <xdr:twoCellAnchor>
    <xdr:from>
      <xdr:col>16</xdr:col>
      <xdr:colOff>682130</xdr:colOff>
      <xdr:row>3</xdr:row>
      <xdr:rowOff>105227</xdr:rowOff>
    </xdr:from>
    <xdr:to>
      <xdr:col>19</xdr:col>
      <xdr:colOff>44292</xdr:colOff>
      <xdr:row>5</xdr:row>
      <xdr:rowOff>23648</xdr:rowOff>
    </xdr:to>
    <xdr:sp macro="" textlink="">
      <xdr:nvSpPr>
        <xdr:cNvPr id="9" name="Rectangle: Rounded Corner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776954" y="1035315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C. VẬT TƯ PHỤ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695925</xdr:colOff>
      <xdr:row>5</xdr:row>
      <xdr:rowOff>64632</xdr:rowOff>
    </xdr:from>
    <xdr:to>
      <xdr:col>19</xdr:col>
      <xdr:colOff>58087</xdr:colOff>
      <xdr:row>6</xdr:row>
      <xdr:rowOff>229583</xdr:rowOff>
    </xdr:to>
    <xdr:sp macro="" textlink="">
      <xdr:nvSpPr>
        <xdr:cNvPr id="10" name="Rectangle: Rounded Corner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9790749" y="1487779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D. PHỤ KIỆN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695924</xdr:colOff>
      <xdr:row>7</xdr:row>
      <xdr:rowOff>31067</xdr:rowOff>
    </xdr:from>
    <xdr:to>
      <xdr:col>19</xdr:col>
      <xdr:colOff>58086</xdr:colOff>
      <xdr:row>8</xdr:row>
      <xdr:rowOff>196018</xdr:rowOff>
    </xdr:to>
    <xdr:sp macro="" textlink="">
      <xdr:nvSpPr>
        <xdr:cNvPr id="11" name="Rectangle: Rounded Corner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9790748" y="1947273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E. THẦU PHỤ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306615</xdr:colOff>
      <xdr:row>0</xdr:row>
      <xdr:rowOff>108855</xdr:rowOff>
    </xdr:from>
    <xdr:to>
      <xdr:col>3</xdr:col>
      <xdr:colOff>694322</xdr:colOff>
      <xdr:row>1</xdr:row>
      <xdr:rowOff>251394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74586" y="108855"/>
          <a:ext cx="387707" cy="4114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209550</xdr:colOff>
          <xdr:row>1</xdr:row>
          <xdr:rowOff>219075</xdr:rowOff>
        </xdr:from>
        <xdr:to>
          <xdr:col>22</xdr:col>
          <xdr:colOff>209550</xdr:colOff>
          <xdr:row>2</xdr:row>
          <xdr:rowOff>266700</xdr:rowOff>
        </xdr:to>
        <xdr:sp macro="" textlink="">
          <xdr:nvSpPr>
            <xdr:cNvPr id="3073" name="lblUpdateStatu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78442</xdr:colOff>
      <xdr:row>9</xdr:row>
      <xdr:rowOff>145676</xdr:rowOff>
    </xdr:from>
    <xdr:to>
      <xdr:col>16</xdr:col>
      <xdr:colOff>616324</xdr:colOff>
      <xdr:row>10</xdr:row>
      <xdr:rowOff>321833</xdr:rowOff>
    </xdr:to>
    <xdr:sp macro="[0]!ON_II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088B3C-96E4-4676-8F04-AC6094BD71B0}"/>
            </a:ext>
          </a:extLst>
        </xdr:cNvPr>
        <xdr:cNvSpPr/>
      </xdr:nvSpPr>
      <xdr:spPr>
        <a:xfrm>
          <a:off x="19173266" y="2554941"/>
          <a:ext cx="537882" cy="41148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ON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683556</xdr:colOff>
      <xdr:row>9</xdr:row>
      <xdr:rowOff>145677</xdr:rowOff>
    </xdr:from>
    <xdr:to>
      <xdr:col>18</xdr:col>
      <xdr:colOff>67235</xdr:colOff>
      <xdr:row>10</xdr:row>
      <xdr:rowOff>321834</xdr:rowOff>
    </xdr:to>
    <xdr:sp macro="[0]!OFF_III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185303B-DA0A-484D-A484-9FCFBDC2D3C5}"/>
            </a:ext>
          </a:extLst>
        </xdr:cNvPr>
        <xdr:cNvSpPr/>
      </xdr:nvSpPr>
      <xdr:spPr>
        <a:xfrm>
          <a:off x="19778380" y="2554942"/>
          <a:ext cx="605120" cy="41148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ysClr val="windowText" lastClr="000000"/>
              </a:solidFill>
            </a:rPr>
            <a:t>OFF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13</xdr:col>
      <xdr:colOff>133350</xdr:colOff>
      <xdr:row>35</xdr:row>
      <xdr:rowOff>47625</xdr:rowOff>
    </xdr:from>
    <xdr:to>
      <xdr:col>13</xdr:col>
      <xdr:colOff>732155</xdr:colOff>
      <xdr:row>37</xdr:row>
      <xdr:rowOff>92149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3A70E83-2734-40BF-ACD3-FC152C1B6319}"/>
            </a:ext>
            <a:ext uri="{147F2762-F138-4A5C-976F-8EAC2B608ADB}">
              <a16:predDERef xmlns:a16="http://schemas.microsoft.com/office/drawing/2014/main" pred="{D9C7BBD2-564D-506E-31C4-3AD2D17FC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544675" y="54568725"/>
          <a:ext cx="598805" cy="797560"/>
        </a:xfrm>
        <a:prstGeom prst="rect">
          <a:avLst/>
        </a:prstGeom>
      </xdr:spPr>
    </xdr:pic>
    <xdr:clientData/>
  </xdr:twoCellAnchor>
  <xdr:twoCellAnchor>
    <xdr:from>
      <xdr:col>13</xdr:col>
      <xdr:colOff>410687</xdr:colOff>
      <xdr:row>55</xdr:row>
      <xdr:rowOff>88363</xdr:rowOff>
    </xdr:from>
    <xdr:to>
      <xdr:col>13</xdr:col>
      <xdr:colOff>1192314</xdr:colOff>
      <xdr:row>55</xdr:row>
      <xdr:rowOff>732468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237387F-2DFF-4835-A7DD-F1030E59A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27262" y="721349938"/>
          <a:ext cx="781627" cy="6441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306615</xdr:colOff>
      <xdr:row>0</xdr:row>
      <xdr:rowOff>108855</xdr:rowOff>
    </xdr:from>
    <xdr:to>
      <xdr:col>3</xdr:col>
      <xdr:colOff>694322</xdr:colOff>
      <xdr:row>1</xdr:row>
      <xdr:rowOff>251394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5AB7511-15BC-4496-B774-44FF65508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3465" y="108855"/>
          <a:ext cx="387707" cy="4092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209550</xdr:colOff>
          <xdr:row>1</xdr:row>
          <xdr:rowOff>219075</xdr:rowOff>
        </xdr:from>
        <xdr:to>
          <xdr:col>31</xdr:col>
          <xdr:colOff>0</xdr:colOff>
          <xdr:row>2</xdr:row>
          <xdr:rowOff>266700</xdr:rowOff>
        </xdr:to>
        <xdr:sp macro="" textlink="">
          <xdr:nvSpPr>
            <xdr:cNvPr id="4097" name="lblUpdateStatu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78444</xdr:colOff>
      <xdr:row>7</xdr:row>
      <xdr:rowOff>110289</xdr:rowOff>
    </xdr:from>
    <xdr:to>
      <xdr:col>18</xdr:col>
      <xdr:colOff>290764</xdr:colOff>
      <xdr:row>8</xdr:row>
      <xdr:rowOff>243392</xdr:rowOff>
    </xdr:to>
    <xdr:sp macro="[0]!ON_IV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AA39C93-F4C8-4AC3-A519-16ACA025DF54}"/>
            </a:ext>
          </a:extLst>
        </xdr:cNvPr>
        <xdr:cNvSpPr/>
      </xdr:nvSpPr>
      <xdr:spPr>
        <a:xfrm>
          <a:off x="16782286" y="2045368"/>
          <a:ext cx="513110" cy="38376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ON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348561</xdr:colOff>
      <xdr:row>7</xdr:row>
      <xdr:rowOff>110289</xdr:rowOff>
    </xdr:from>
    <xdr:to>
      <xdr:col>19</xdr:col>
      <xdr:colOff>260685</xdr:colOff>
      <xdr:row>9</xdr:row>
      <xdr:rowOff>8069</xdr:rowOff>
    </xdr:to>
    <xdr:sp macro="[0]!OFF_IV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5D0DCED3-806A-412B-B3F8-EE05486EC25A}"/>
            </a:ext>
          </a:extLst>
        </xdr:cNvPr>
        <xdr:cNvSpPr/>
      </xdr:nvSpPr>
      <xdr:spPr>
        <a:xfrm>
          <a:off x="17353193" y="2045368"/>
          <a:ext cx="483624" cy="399096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ysClr val="windowText" lastClr="000000"/>
              </a:solidFill>
            </a:rPr>
            <a:t>OFF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110290</xdr:colOff>
      <xdr:row>2</xdr:row>
      <xdr:rowOff>270710</xdr:rowOff>
    </xdr:from>
    <xdr:to>
      <xdr:col>19</xdr:col>
      <xdr:colOff>220579</xdr:colOff>
      <xdr:row>4</xdr:row>
      <xdr:rowOff>190901</xdr:rowOff>
    </xdr:to>
    <xdr:sp macro="[0]!ON_IV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D68707-0EBA-4CA9-A7A9-1FFFCCA9D984}"/>
            </a:ext>
          </a:extLst>
        </xdr:cNvPr>
        <xdr:cNvSpPr/>
      </xdr:nvSpPr>
      <xdr:spPr>
        <a:xfrm>
          <a:off x="16814132" y="842210"/>
          <a:ext cx="892342" cy="53179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 baseline="0">
              <a:solidFill>
                <a:sysClr val="windowText" lastClr="000000"/>
              </a:solidFill>
            </a:rPr>
            <a:t>HỆ SỐ TỈ TRỌNG 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D45D856-051C-4E4B-97F8-F3E4D7322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17</xdr:col>
      <xdr:colOff>207279</xdr:colOff>
      <xdr:row>6</xdr:row>
      <xdr:rowOff>183245</xdr:rowOff>
    </xdr:from>
    <xdr:to>
      <xdr:col>23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006EED6-E750-43D3-8B77-5887D32BED7E}"/>
            </a:ext>
          </a:extLst>
        </xdr:cNvPr>
        <xdr:cNvSpPr/>
      </xdr:nvSpPr>
      <xdr:spPr>
        <a:xfrm>
          <a:off x="16075929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213631</xdr:colOff>
      <xdr:row>8</xdr:row>
      <xdr:rowOff>23134</xdr:rowOff>
    </xdr:from>
    <xdr:to>
      <xdr:col>23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E528CBC-B495-4479-ABD1-F4800D2484D5}"/>
            </a:ext>
          </a:extLst>
        </xdr:cNvPr>
        <xdr:cNvSpPr/>
      </xdr:nvSpPr>
      <xdr:spPr>
        <a:xfrm>
          <a:off x="16082281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214536</xdr:colOff>
      <xdr:row>9</xdr:row>
      <xdr:rowOff>185059</xdr:rowOff>
    </xdr:from>
    <xdr:to>
      <xdr:col>23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841CFF1-6BAF-4CEC-B978-FD1AA6E9B442}"/>
            </a:ext>
          </a:extLst>
        </xdr:cNvPr>
        <xdr:cNvSpPr/>
      </xdr:nvSpPr>
      <xdr:spPr>
        <a:xfrm>
          <a:off x="16083186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D2EE9E4-4C47-4FB6-920F-52A3D1B6BC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CC6F2B8-C04B-4372-A915-637801DC6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CDC910A-6A11-4601-AF3C-D11F9DC13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B0C606-B2AE-477F-A1F8-3766E4143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17</xdr:col>
      <xdr:colOff>207279</xdr:colOff>
      <xdr:row>6</xdr:row>
      <xdr:rowOff>183245</xdr:rowOff>
    </xdr:from>
    <xdr:to>
      <xdr:col>23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4FD8657-794F-4B0E-ACD7-7719680E94F7}"/>
            </a:ext>
          </a:extLst>
        </xdr:cNvPr>
        <xdr:cNvSpPr/>
      </xdr:nvSpPr>
      <xdr:spPr>
        <a:xfrm>
          <a:off x="16552179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213631</xdr:colOff>
      <xdr:row>8</xdr:row>
      <xdr:rowOff>23134</xdr:rowOff>
    </xdr:from>
    <xdr:to>
      <xdr:col>23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158C3E-7E4F-4822-97AC-064F3F807041}"/>
            </a:ext>
          </a:extLst>
        </xdr:cNvPr>
        <xdr:cNvSpPr/>
      </xdr:nvSpPr>
      <xdr:spPr>
        <a:xfrm>
          <a:off x="16558531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214536</xdr:colOff>
      <xdr:row>9</xdr:row>
      <xdr:rowOff>185059</xdr:rowOff>
    </xdr:from>
    <xdr:to>
      <xdr:col>23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400EE49-4E76-4AF4-A322-904D6346A7EA}"/>
            </a:ext>
          </a:extLst>
        </xdr:cNvPr>
        <xdr:cNvSpPr/>
      </xdr:nvSpPr>
      <xdr:spPr>
        <a:xfrm>
          <a:off x="16559436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3C1E0C-4444-474D-8AC5-A6F565874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17</xdr:col>
      <xdr:colOff>207279</xdr:colOff>
      <xdr:row>6</xdr:row>
      <xdr:rowOff>183245</xdr:rowOff>
    </xdr:from>
    <xdr:to>
      <xdr:col>23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3A6E554-5B93-4A8A-B184-9DEC6EB9C58F}"/>
            </a:ext>
          </a:extLst>
        </xdr:cNvPr>
        <xdr:cNvSpPr/>
      </xdr:nvSpPr>
      <xdr:spPr>
        <a:xfrm>
          <a:off x="16075929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213631</xdr:colOff>
      <xdr:row>8</xdr:row>
      <xdr:rowOff>23134</xdr:rowOff>
    </xdr:from>
    <xdr:to>
      <xdr:col>23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6BF51A2-4558-49BD-A777-0DE241D0E29B}"/>
            </a:ext>
          </a:extLst>
        </xdr:cNvPr>
        <xdr:cNvSpPr/>
      </xdr:nvSpPr>
      <xdr:spPr>
        <a:xfrm>
          <a:off x="16082281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214536</xdr:colOff>
      <xdr:row>9</xdr:row>
      <xdr:rowOff>185059</xdr:rowOff>
    </xdr:from>
    <xdr:to>
      <xdr:col>23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E045294-5FAF-403C-8A8B-AC6F5DA844D3}"/>
            </a:ext>
          </a:extLst>
        </xdr:cNvPr>
        <xdr:cNvSpPr/>
      </xdr:nvSpPr>
      <xdr:spPr>
        <a:xfrm>
          <a:off x="16083186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6D32804-646B-4A46-800E-509555D75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17</xdr:col>
      <xdr:colOff>207279</xdr:colOff>
      <xdr:row>6</xdr:row>
      <xdr:rowOff>183245</xdr:rowOff>
    </xdr:from>
    <xdr:to>
      <xdr:col>23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06F866B-6571-4362-AA33-97EC212DF237}"/>
            </a:ext>
          </a:extLst>
        </xdr:cNvPr>
        <xdr:cNvSpPr/>
      </xdr:nvSpPr>
      <xdr:spPr>
        <a:xfrm>
          <a:off x="16075929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213631</xdr:colOff>
      <xdr:row>8</xdr:row>
      <xdr:rowOff>23134</xdr:rowOff>
    </xdr:from>
    <xdr:to>
      <xdr:col>23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A8DE450-AEA7-46BC-B42F-9AD9227FCA5A}"/>
            </a:ext>
          </a:extLst>
        </xdr:cNvPr>
        <xdr:cNvSpPr/>
      </xdr:nvSpPr>
      <xdr:spPr>
        <a:xfrm>
          <a:off x="16082281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214536</xdr:colOff>
      <xdr:row>9</xdr:row>
      <xdr:rowOff>185059</xdr:rowOff>
    </xdr:from>
    <xdr:to>
      <xdr:col>23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5706347-69BE-4FE9-8BF3-9DF562535BDC}"/>
            </a:ext>
          </a:extLst>
        </xdr:cNvPr>
        <xdr:cNvSpPr/>
      </xdr:nvSpPr>
      <xdr:spPr>
        <a:xfrm>
          <a:off x="16083186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8C5362-3AA2-4F3C-941F-F9C07A68E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17</xdr:col>
      <xdr:colOff>207279</xdr:colOff>
      <xdr:row>6</xdr:row>
      <xdr:rowOff>183245</xdr:rowOff>
    </xdr:from>
    <xdr:to>
      <xdr:col>23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B86C9FA-1C87-411B-8EE0-326645E9B2A3}"/>
            </a:ext>
          </a:extLst>
        </xdr:cNvPr>
        <xdr:cNvSpPr/>
      </xdr:nvSpPr>
      <xdr:spPr>
        <a:xfrm>
          <a:off x="16428354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213631</xdr:colOff>
      <xdr:row>8</xdr:row>
      <xdr:rowOff>23134</xdr:rowOff>
    </xdr:from>
    <xdr:to>
      <xdr:col>23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E03D69C-6E94-45EC-A966-B0A41A0722BF}"/>
            </a:ext>
          </a:extLst>
        </xdr:cNvPr>
        <xdr:cNvSpPr/>
      </xdr:nvSpPr>
      <xdr:spPr>
        <a:xfrm>
          <a:off x="16434706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214536</xdr:colOff>
      <xdr:row>9</xdr:row>
      <xdr:rowOff>185059</xdr:rowOff>
    </xdr:from>
    <xdr:to>
      <xdr:col>23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CA32796-B822-440D-A5F3-9408743CA9E8}"/>
            </a:ext>
          </a:extLst>
        </xdr:cNvPr>
        <xdr:cNvSpPr/>
      </xdr:nvSpPr>
      <xdr:spPr>
        <a:xfrm>
          <a:off x="16435611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1CAA8D-6D3F-4621-A12F-DAE8CBC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17</xdr:col>
      <xdr:colOff>207279</xdr:colOff>
      <xdr:row>6</xdr:row>
      <xdr:rowOff>183245</xdr:rowOff>
    </xdr:from>
    <xdr:to>
      <xdr:col>23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4C87954-6A91-4168-9941-9C6263957BE0}"/>
            </a:ext>
          </a:extLst>
        </xdr:cNvPr>
        <xdr:cNvSpPr/>
      </xdr:nvSpPr>
      <xdr:spPr>
        <a:xfrm>
          <a:off x="16428354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213631</xdr:colOff>
      <xdr:row>8</xdr:row>
      <xdr:rowOff>23134</xdr:rowOff>
    </xdr:from>
    <xdr:to>
      <xdr:col>23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BB7FA04-5577-4214-A39C-1F76D5D301C6}"/>
            </a:ext>
          </a:extLst>
        </xdr:cNvPr>
        <xdr:cNvSpPr/>
      </xdr:nvSpPr>
      <xdr:spPr>
        <a:xfrm>
          <a:off x="16434706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214536</xdr:colOff>
      <xdr:row>9</xdr:row>
      <xdr:rowOff>185059</xdr:rowOff>
    </xdr:from>
    <xdr:to>
      <xdr:col>23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8C08113-2D81-48C2-8FE1-BCBF076040BA}"/>
            </a:ext>
          </a:extLst>
        </xdr:cNvPr>
        <xdr:cNvSpPr/>
      </xdr:nvSpPr>
      <xdr:spPr>
        <a:xfrm>
          <a:off x="16435611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F9DE30-B0D2-4FF4-8D4F-72B3D65D8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17</xdr:col>
      <xdr:colOff>207279</xdr:colOff>
      <xdr:row>6</xdr:row>
      <xdr:rowOff>183245</xdr:rowOff>
    </xdr:from>
    <xdr:to>
      <xdr:col>23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76850A1-08AD-4BC7-8E02-A355A54697FF}"/>
            </a:ext>
          </a:extLst>
        </xdr:cNvPr>
        <xdr:cNvSpPr/>
      </xdr:nvSpPr>
      <xdr:spPr>
        <a:xfrm>
          <a:off x="16428354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213631</xdr:colOff>
      <xdr:row>8</xdr:row>
      <xdr:rowOff>23134</xdr:rowOff>
    </xdr:from>
    <xdr:to>
      <xdr:col>23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1A8908E-89AB-44F8-81AE-0C140D77FF78}"/>
            </a:ext>
          </a:extLst>
        </xdr:cNvPr>
        <xdr:cNvSpPr/>
      </xdr:nvSpPr>
      <xdr:spPr>
        <a:xfrm>
          <a:off x="16434706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214536</xdr:colOff>
      <xdr:row>9</xdr:row>
      <xdr:rowOff>185059</xdr:rowOff>
    </xdr:from>
    <xdr:to>
      <xdr:col>23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6B0E95-E1A6-45BF-8C80-019384419043}"/>
            </a:ext>
          </a:extLst>
        </xdr:cNvPr>
        <xdr:cNvSpPr/>
      </xdr:nvSpPr>
      <xdr:spPr>
        <a:xfrm>
          <a:off x="16435611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4C1EB4D-B192-4BAD-BCF9-15F3CE7EF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17</xdr:col>
      <xdr:colOff>207279</xdr:colOff>
      <xdr:row>6</xdr:row>
      <xdr:rowOff>183245</xdr:rowOff>
    </xdr:from>
    <xdr:to>
      <xdr:col>23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8494D9-1EC7-48C2-AF01-09FF85AE933D}"/>
            </a:ext>
          </a:extLst>
        </xdr:cNvPr>
        <xdr:cNvSpPr/>
      </xdr:nvSpPr>
      <xdr:spPr>
        <a:xfrm>
          <a:off x="16075929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213631</xdr:colOff>
      <xdr:row>8</xdr:row>
      <xdr:rowOff>23134</xdr:rowOff>
    </xdr:from>
    <xdr:to>
      <xdr:col>23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C88862-8066-4532-8D9A-49C4202E1235}"/>
            </a:ext>
          </a:extLst>
        </xdr:cNvPr>
        <xdr:cNvSpPr/>
      </xdr:nvSpPr>
      <xdr:spPr>
        <a:xfrm>
          <a:off x="16082281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214536</xdr:colOff>
      <xdr:row>9</xdr:row>
      <xdr:rowOff>185059</xdr:rowOff>
    </xdr:from>
    <xdr:to>
      <xdr:col>23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1225CC6-D1AB-4FA6-BDE2-B8CECA1430A6}"/>
            </a:ext>
          </a:extLst>
        </xdr:cNvPr>
        <xdr:cNvSpPr/>
      </xdr:nvSpPr>
      <xdr:spPr>
        <a:xfrm>
          <a:off x="16083186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Ho" refreshedDate="46039.449096296295" createdVersion="8" refreshedVersion="8" minRefreshableVersion="3" recordCount="395" xr:uid="{5C1ACFA1-5C34-4831-B853-A346539C29CE}">
  <cacheSource type="worksheet">
    <worksheetSource ref="J11:J406" sheet="BOM_Phan II"/>
  </cacheSource>
  <cacheFields count="1">
    <cacheField name="Mã vật liệu " numFmtId="0">
      <sharedItems containsBlank="1" containsMixedTypes="1" containsNumber="1" containsInteger="1" minValue="1" maxValue="12" count="15">
        <m/>
        <s v=""/>
        <s v="Chỉ nhựa 0866CA - 0.8x30 (mm)"/>
        <s v="Chỉ nhựa 0866CA - 0.8x23 (mm)"/>
        <s v="Chỉ nhựa YL-L51070 - 0.8x23 (mm)"/>
        <s v="Chỉ nhựa 0866CA - 0.8x28 (mm)"/>
        <s v="Chỉ nhựa 0866CA - 0.8x21 (mm)"/>
        <s v="Chỉ nhựa 0866CA - 0.8x35 (mm)"/>
        <n v="12" u="1"/>
        <n v="2" u="1"/>
        <n v="1" u="1"/>
        <n v="3" u="1"/>
        <n v="5" u="1"/>
        <n v="4" u="1"/>
        <n v="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5">
  <r>
    <x v="0"/>
  </r>
  <r>
    <x v="1"/>
  </r>
  <r>
    <x v="2"/>
  </r>
  <r>
    <x v="2"/>
  </r>
  <r>
    <x v="2"/>
  </r>
  <r>
    <x v="2"/>
  </r>
  <r>
    <x v="3"/>
  </r>
  <r>
    <x v="3"/>
  </r>
  <r>
    <x v="2"/>
  </r>
  <r>
    <x v="2"/>
  </r>
  <r>
    <x v="1"/>
  </r>
  <r>
    <x v="1"/>
  </r>
  <r>
    <x v="2"/>
  </r>
  <r>
    <x v="4"/>
  </r>
  <r>
    <x v="3"/>
  </r>
  <r>
    <x v="4"/>
  </r>
  <r>
    <x v="4"/>
  </r>
  <r>
    <x v="4"/>
  </r>
  <r>
    <x v="4"/>
  </r>
  <r>
    <x v="4"/>
  </r>
  <r>
    <x v="4"/>
  </r>
  <r>
    <x v="5"/>
  </r>
  <r>
    <x v="6"/>
  </r>
  <r>
    <x v="6"/>
  </r>
  <r>
    <x v="1"/>
  </r>
  <r>
    <x v="1"/>
  </r>
  <r>
    <x v="6"/>
  </r>
  <r>
    <x v="1"/>
  </r>
  <r>
    <x v="6"/>
  </r>
  <r>
    <x v="6"/>
  </r>
  <r>
    <x v="2"/>
  </r>
  <r>
    <x v="2"/>
  </r>
  <r>
    <x v="2"/>
  </r>
  <r>
    <x v="2"/>
  </r>
  <r>
    <x v="6"/>
  </r>
  <r>
    <x v="1"/>
  </r>
  <r>
    <x v="1"/>
  </r>
  <r>
    <x v="1"/>
  </r>
  <r>
    <x v="1"/>
  </r>
  <r>
    <x v="1"/>
  </r>
  <r>
    <x v="7"/>
  </r>
  <r>
    <x v="1"/>
  </r>
  <r>
    <x v="1"/>
  </r>
  <r>
    <x v="1"/>
  </r>
  <r>
    <x v="1"/>
  </r>
  <r>
    <x v="1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B28057-15C5-4D66-8C17-BDEB3F63C1BC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Lọc chỉ cạnh">
  <location ref="Q12:Q20" firstHeaderRow="1" firstDataRow="1" firstDataCol="1"/>
  <pivotFields count="1">
    <pivotField axis="axisRow" showAll="0" sortType="ascending">
      <items count="16">
        <item m="1" x="10"/>
        <item m="1" x="9"/>
        <item m="1" x="11"/>
        <item m="1" x="13"/>
        <item m="1" x="12"/>
        <item m="1" x="14"/>
        <item m="1" x="8"/>
        <item x="1"/>
        <item x="6"/>
        <item x="3"/>
        <item x="5"/>
        <item x="2"/>
        <item x="7"/>
        <item x="4"/>
        <item x="0"/>
        <item t="default"/>
      </items>
    </pivotField>
  </pivotFields>
  <rowFields count="1">
    <field x="0"/>
  </rowFields>
  <rowItems count="8"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4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C1:M38"/>
  <sheetViews>
    <sheetView view="pageBreakPreview" zoomScale="90" zoomScaleNormal="85" zoomScaleSheetLayoutView="90" workbookViewId="0">
      <selection activeCell="D15" sqref="D15"/>
    </sheetView>
  </sheetViews>
  <sheetFormatPr defaultColWidth="4.7109375" defaultRowHeight="25.15" customHeight="1"/>
  <cols>
    <col min="1" max="2" width="4.7109375" style="3" customWidth="1"/>
    <col min="3" max="3" width="26.42578125" style="14" customWidth="1"/>
    <col min="4" max="4" width="39.28515625" style="3" customWidth="1"/>
    <col min="5" max="5" width="25.7109375" style="15" customWidth="1"/>
    <col min="6" max="6" width="55.42578125" style="15" customWidth="1"/>
    <col min="7" max="7" width="22.42578125" style="15" customWidth="1"/>
    <col min="8" max="8" width="43.5703125" style="16" customWidth="1"/>
    <col min="9" max="9" width="4.7109375" style="3"/>
    <col min="10" max="10" width="4.7109375" style="3" customWidth="1"/>
    <col min="11" max="16384" width="4.7109375" style="3"/>
  </cols>
  <sheetData>
    <row r="1" spans="3:12" ht="27.75" customHeight="1">
      <c r="C1" s="335"/>
      <c r="D1" s="338" t="s">
        <v>58</v>
      </c>
      <c r="E1" s="339"/>
      <c r="F1" s="340"/>
      <c r="G1" s="27" t="str">
        <f>'BOM_Phan II'!$P$1</f>
        <v>Số hiệu:</v>
      </c>
      <c r="H1" s="28" t="s">
        <v>43</v>
      </c>
    </row>
    <row r="2" spans="3:12" ht="27.75" customHeight="1">
      <c r="C2" s="336"/>
      <c r="D2" s="341"/>
      <c r="E2" s="341"/>
      <c r="F2" s="342"/>
      <c r="G2" s="27" t="str">
        <f>'BOM_Phan II'!$P$2</f>
        <v>Lần ban hành:</v>
      </c>
      <c r="H2" s="29"/>
    </row>
    <row r="3" spans="3:12" ht="37.5" customHeight="1">
      <c r="C3" s="337"/>
      <c r="D3" s="343"/>
      <c r="E3" s="343"/>
      <c r="F3" s="344"/>
      <c r="G3" s="49" t="str">
        <f>'BOM_Phan II'!$P$3</f>
        <v>Ngày hiệu lực:</v>
      </c>
      <c r="H3" s="50"/>
      <c r="K3"/>
    </row>
    <row r="4" spans="3:12" ht="25.15" customHeight="1">
      <c r="C4" s="56" t="str">
        <f>'BOM_Phan II'!$C$4:$E$4</f>
        <v>Dự án :</v>
      </c>
      <c r="D4" s="60" t="str">
        <f>'BOM_Phan II'!E4</f>
        <v>WINK HOTEL HỒ TÂY - HÀ NỘI</v>
      </c>
      <c r="E4" s="60" t="str">
        <f>'BOM_Phan II'!$O$4</f>
        <v>Đơn hàng :</v>
      </c>
      <c r="F4" s="60" t="str">
        <f>'BOM_Phan II'!P4</f>
        <v>2543_WINK HOTEL_CT06</v>
      </c>
      <c r="G4" s="346" t="s">
        <v>32</v>
      </c>
      <c r="H4" s="347"/>
    </row>
    <row r="5" spans="3:12" ht="35.1" customHeight="1">
      <c r="C5" s="57" t="str">
        <f>'BOM_Phan II'!$C$5:$E$5</f>
        <v>Tên Sản phẩm:</v>
      </c>
      <c r="D5" s="105" t="str">
        <f>'BOM_Phan II'!E5</f>
        <v>TỦ ÁO Tủ nhỏ trái (Đỏ)</v>
      </c>
      <c r="E5" s="61" t="str">
        <f>'BOM_Phan II'!$O$5</f>
        <v>Kích thước :</v>
      </c>
      <c r="F5" s="61" t="str">
        <f>'BOM_Phan II'!P5</f>
        <v>Theo bản vẽ</v>
      </c>
      <c r="G5" s="348"/>
      <c r="H5" s="349"/>
      <c r="K5"/>
    </row>
    <row r="6" spans="3:12" ht="35.1" customHeight="1">
      <c r="C6" s="58" t="str">
        <f>'BOM_Phan II'!$C$6:$E$6</f>
        <v>Mã sản phẩm :</v>
      </c>
      <c r="D6" s="106" t="str">
        <f>'BOM_Phan II'!E6</f>
        <v>RO.FF.02A.R</v>
      </c>
      <c r="E6" s="61" t="str">
        <f>'BOM_Phan II'!$O$6</f>
        <v>Số lượng :</v>
      </c>
      <c r="F6" s="61" t="str">
        <f>'BOM_Phan II'!P6</f>
        <v>1 Hệ</v>
      </c>
      <c r="G6" s="348"/>
      <c r="H6" s="349"/>
    </row>
    <row r="7" spans="3:12" ht="35.1" customHeight="1">
      <c r="C7" s="58" t="str">
        <f>'BOM_Phan II'!$C$7:$E$7</f>
        <v>Mục số :</v>
      </c>
      <c r="D7" s="106">
        <f>'BOM_Phan II'!E7</f>
        <v>1.1000000000000001</v>
      </c>
      <c r="E7" s="61" t="str">
        <f>'BOM_Phan II'!$O$7</f>
        <v>Kết cấu :</v>
      </c>
      <c r="F7" s="61" t="str">
        <f>'BOM_Phan II'!P7</f>
        <v>Theo module và giao rời</v>
      </c>
      <c r="G7" s="348"/>
      <c r="H7" s="349"/>
    </row>
    <row r="8" spans="3:12" ht="35.1" customHeight="1">
      <c r="C8" s="59" t="str">
        <f>'BOM_Phan II'!$C$8:$E$8</f>
        <v>Vật liệu:</v>
      </c>
      <c r="D8" s="62" t="str">
        <f>'BOM_Phan II'!E8</f>
        <v>MDF + LAMIANATE + MELAMINE</v>
      </c>
      <c r="E8" s="63" t="str">
        <f>'BOM_Phan II'!$O$8</f>
        <v>Hoàn thiện :</v>
      </c>
      <c r="F8" s="63" t="str">
        <f>'BOM_Phan II'!P8</f>
        <v>LA-01.R,YL-L51070,MO.02,0866CA</v>
      </c>
      <c r="G8" s="350"/>
      <c r="H8" s="351"/>
    </row>
    <row r="9" spans="3:12" ht="23.25" customHeight="1">
      <c r="C9" s="355"/>
      <c r="D9" s="356"/>
      <c r="E9" s="356"/>
      <c r="F9" s="356"/>
      <c r="G9" s="356"/>
      <c r="H9" s="357"/>
      <c r="K9" s="334"/>
      <c r="L9" s="334"/>
    </row>
    <row r="10" spans="3:12" ht="42" customHeight="1">
      <c r="C10" s="1" t="s">
        <v>10</v>
      </c>
      <c r="D10" s="1" t="s">
        <v>11</v>
      </c>
      <c r="E10" s="352" t="s">
        <v>33</v>
      </c>
      <c r="F10" s="352"/>
      <c r="G10" s="2" t="s">
        <v>12</v>
      </c>
      <c r="H10" s="2" t="s">
        <v>13</v>
      </c>
    </row>
    <row r="11" spans="3:12" ht="39" customHeight="1">
      <c r="C11" s="18"/>
      <c r="D11" s="18"/>
      <c r="E11" s="353"/>
      <c r="F11" s="354"/>
      <c r="G11" s="19"/>
      <c r="H11" s="18"/>
    </row>
    <row r="12" spans="3:12" ht="39" customHeight="1">
      <c r="C12" s="5"/>
      <c r="D12" s="6"/>
      <c r="E12" s="345"/>
      <c r="F12" s="345"/>
      <c r="G12" s="4"/>
      <c r="H12" s="204"/>
    </row>
    <row r="13" spans="3:12" ht="39" customHeight="1">
      <c r="C13" s="5"/>
      <c r="D13" s="6"/>
      <c r="E13" s="345"/>
      <c r="F13" s="345"/>
      <c r="G13" s="6"/>
      <c r="H13" s="6"/>
    </row>
    <row r="14" spans="3:12" ht="39" customHeight="1">
      <c r="C14" s="5"/>
      <c r="D14" s="6"/>
      <c r="E14" s="345"/>
      <c r="F14" s="345"/>
      <c r="G14" s="6"/>
      <c r="H14" s="6"/>
    </row>
    <row r="15" spans="3:12" ht="39" customHeight="1">
      <c r="C15" s="5"/>
      <c r="D15" s="6"/>
      <c r="E15" s="345"/>
      <c r="F15" s="345"/>
      <c r="G15" s="6"/>
      <c r="H15" s="6"/>
    </row>
    <row r="16" spans="3:12" ht="39" customHeight="1">
      <c r="C16" s="5"/>
      <c r="D16" s="6"/>
      <c r="E16" s="345"/>
      <c r="F16" s="345"/>
      <c r="G16" s="6"/>
      <c r="H16" s="6"/>
    </row>
    <row r="17" spans="3:13" ht="39" customHeight="1">
      <c r="C17" s="5"/>
      <c r="D17" s="6" t="s">
        <v>49</v>
      </c>
      <c r="E17" s="332"/>
      <c r="F17" s="333"/>
      <c r="G17" s="6"/>
      <c r="H17" s="6"/>
    </row>
    <row r="18" spans="3:13" ht="25.15" customHeight="1">
      <c r="C18" s="7"/>
      <c r="D18" s="7"/>
      <c r="E18" s="7"/>
      <c r="F18" s="8"/>
      <c r="H18" s="8"/>
      <c r="I18" s="8"/>
      <c r="J18" s="8"/>
      <c r="K18" s="7"/>
      <c r="L18" s="7"/>
      <c r="M18" s="7"/>
    </row>
    <row r="19" spans="3:13" ht="25.15" customHeight="1">
      <c r="C19" s="9"/>
      <c r="D19" s="14"/>
      <c r="E19" s="10"/>
      <c r="F19" s="38"/>
      <c r="G19" s="64" t="str">
        <f ca="1">'BOM_Phan II'!P439</f>
        <v>Ngày 20 tháng 6 năm 2026</v>
      </c>
      <c r="H19" s="41"/>
      <c r="I19" s="41"/>
      <c r="K19" s="11"/>
      <c r="L19" s="9"/>
      <c r="M19" s="9"/>
    </row>
    <row r="20" spans="3:13" ht="25.15" customHeight="1">
      <c r="C20" s="11"/>
      <c r="D20" s="67" t="str">
        <f>'BOM_Phan II'!G440</f>
        <v>Kiểm duyệt</v>
      </c>
      <c r="E20" s="10"/>
      <c r="F20" s="10"/>
      <c r="G20" s="65" t="str">
        <f>'BOM_Phan II'!P440</f>
        <v>Người Lập</v>
      </c>
      <c r="H20" s="51"/>
      <c r="I20" s="51"/>
      <c r="K20" s="11"/>
      <c r="L20" s="9"/>
      <c r="M20" s="9"/>
    </row>
    <row r="21" spans="3:13" ht="25.15" customHeight="1">
      <c r="C21" s="11"/>
      <c r="D21" s="52"/>
      <c r="E21" s="10"/>
      <c r="F21" s="10"/>
      <c r="G21" s="53"/>
      <c r="H21" s="51"/>
      <c r="I21" s="51"/>
      <c r="K21" s="11"/>
      <c r="L21" s="9"/>
      <c r="M21" s="9"/>
    </row>
    <row r="22" spans="3:13" ht="25.15" customHeight="1">
      <c r="C22" s="11"/>
      <c r="D22" s="52"/>
      <c r="E22" s="10"/>
      <c r="F22" s="10"/>
      <c r="G22" s="53"/>
      <c r="H22" s="51"/>
      <c r="I22" s="51"/>
      <c r="K22" s="11"/>
      <c r="L22" s="9"/>
      <c r="M22" s="9"/>
    </row>
    <row r="23" spans="3:13" ht="25.15" customHeight="1">
      <c r="C23" s="11"/>
      <c r="D23" s="14"/>
      <c r="E23" s="10"/>
      <c r="F23" s="10"/>
      <c r="G23" s="53"/>
      <c r="H23" s="54"/>
      <c r="I23" s="13"/>
      <c r="K23" s="11"/>
      <c r="L23" s="9"/>
      <c r="M23" s="9"/>
    </row>
    <row r="24" spans="3:13" ht="25.15" customHeight="1">
      <c r="C24" s="11"/>
      <c r="D24" s="67" t="str">
        <f>'BOM_Phan III'!D82</f>
        <v xml:space="preserve"> Đỗ Hồng Thái</v>
      </c>
      <c r="E24" s="10"/>
      <c r="F24" s="10"/>
      <c r="G24" s="66" t="str">
        <f>'BOM_Phan II'!P444</f>
        <v>Đặng Quốc Dự</v>
      </c>
      <c r="H24" s="54"/>
      <c r="I24" s="13"/>
      <c r="K24" s="11"/>
      <c r="L24" s="9"/>
      <c r="M24" s="9"/>
    </row>
    <row r="25" spans="3:13" ht="25.15" customHeight="1">
      <c r="C25" s="11"/>
      <c r="D25" s="55"/>
      <c r="E25" s="10"/>
      <c r="F25" s="12"/>
      <c r="G25" s="53"/>
      <c r="H25" s="51"/>
      <c r="I25" s="51"/>
      <c r="K25" s="11"/>
      <c r="L25" s="9"/>
      <c r="M25" s="9"/>
    </row>
    <row r="26" spans="3:13" ht="25.15" customHeight="1">
      <c r="D26" s="44"/>
      <c r="E26" s="10"/>
      <c r="F26" s="44"/>
      <c r="G26" s="44"/>
      <c r="H26" s="45"/>
      <c r="I26" s="45"/>
      <c r="K26" s="11"/>
      <c r="L26" s="9"/>
      <c r="M26" s="9"/>
    </row>
    <row r="29" spans="3:13" ht="25.15" customHeight="1">
      <c r="G29" s="17"/>
    </row>
    <row r="36" spans="3:11" ht="25.15" customHeight="1">
      <c r="C36" s="20"/>
      <c r="D36" s="21"/>
      <c r="E36" s="23"/>
      <c r="F36" s="22"/>
      <c r="G36" s="22"/>
      <c r="H36" s="23"/>
      <c r="I36" s="21"/>
      <c r="J36" s="21"/>
      <c r="K36" s="21"/>
    </row>
    <row r="37" spans="3:11" ht="25.15" customHeight="1">
      <c r="C37" s="20"/>
      <c r="D37" s="21"/>
      <c r="E37" s="23"/>
      <c r="F37" s="22"/>
      <c r="G37" s="22"/>
      <c r="H37" s="23"/>
      <c r="I37" s="21"/>
      <c r="J37" s="21"/>
      <c r="K37" s="21"/>
    </row>
    <row r="38" spans="3:11" ht="25.15" customHeight="1">
      <c r="C38" s="20"/>
      <c r="D38" s="21"/>
      <c r="E38" s="23"/>
      <c r="F38" s="22"/>
      <c r="G38" s="24"/>
      <c r="H38" s="23"/>
      <c r="I38" s="21"/>
      <c r="J38" s="21"/>
      <c r="K38" s="21"/>
    </row>
  </sheetData>
  <sheetProtection formatCells="0" formatColumns="0" formatRows="0" insertHyperlinks="0" sort="0" autoFilter="0" pivotTables="0"/>
  <mergeCells count="14">
    <mergeCell ref="E17:F17"/>
    <mergeCell ref="K9:L9"/>
    <mergeCell ref="C1:C3"/>
    <mergeCell ref="D1:F3"/>
    <mergeCell ref="E15:F15"/>
    <mergeCell ref="E16:F16"/>
    <mergeCell ref="G4:H4"/>
    <mergeCell ref="G5:H8"/>
    <mergeCell ref="E10:F10"/>
    <mergeCell ref="E11:F11"/>
    <mergeCell ref="E12:F12"/>
    <mergeCell ref="E13:F13"/>
    <mergeCell ref="E14:F14"/>
    <mergeCell ref="C9:H9"/>
  </mergeCells>
  <printOptions horizontalCentered="1"/>
  <pageMargins left="0" right="0" top="0.25" bottom="0.25" header="0" footer="0"/>
  <pageSetup paperSize="9" scale="60" orientation="landscape" r:id="rId1"/>
  <headerFooter scaleWithDoc="0" alignWithMargins="0">
    <oddFooter>Page &amp;P of &amp;N</oddFooter>
  </headerFooter>
  <colBreaks count="1" manualBreakCount="1">
    <brk id="8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30E31E-FEE1-4E16-8961-551ED45DA295}">
          <x14:formula1>
            <xm:f>'BOM_Phan II'!$AF$2:$AF$10</xm:f>
          </x14:formula1>
          <xm:sqref>H11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rgb="FFFFFF00"/>
  </sheetPr>
  <dimension ref="A1:AJ448"/>
  <sheetViews>
    <sheetView view="pageBreakPreview" zoomScale="70" zoomScaleNormal="85" zoomScaleSheetLayoutView="70" workbookViewId="0">
      <pane xSplit="2" ySplit="11" topLeftCell="C407" activePane="bottomRight" state="frozen"/>
      <selection activeCell="Z1" sqref="Z1"/>
      <selection pane="topRight" activeCell="Z1" sqref="Z1"/>
      <selection pane="bottomLeft" activeCell="Z1" sqref="Z1"/>
      <selection pane="bottomRight" activeCell="Y4" sqref="Y4"/>
    </sheetView>
  </sheetViews>
  <sheetFormatPr defaultColWidth="4.7109375" defaultRowHeight="25.15" customHeight="1"/>
  <cols>
    <col min="1" max="1" width="6.7109375" style="3" bestFit="1" customWidth="1"/>
    <col min="2" max="2" width="6.42578125" style="3" bestFit="1" customWidth="1"/>
    <col min="3" max="3" width="6.28515625" style="81" customWidth="1"/>
    <col min="4" max="4" width="31.5703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52.42578125" style="16" customWidth="1"/>
    <col min="10" max="10" width="21.5703125" style="16" customWidth="1"/>
    <col min="11" max="11" width="7.7109375" style="16" customWidth="1"/>
    <col min="12" max="12" width="11" style="16" customWidth="1"/>
    <col min="13" max="13" width="8.7109375" style="15" customWidth="1"/>
    <col min="14" max="14" width="8.28515625" style="15" customWidth="1"/>
    <col min="15" max="15" width="35" style="16" customWidth="1"/>
    <col min="16" max="16" width="18.28515625" style="14" customWidth="1"/>
    <col min="17" max="17" width="7.28515625" style="15" customWidth="1"/>
    <col min="18" max="18" width="10.42578125" style="15" customWidth="1"/>
    <col min="19" max="19" width="9.140625" style="15" customWidth="1"/>
    <col min="20" max="21" width="9.5703125" style="15" customWidth="1"/>
    <col min="22" max="22" width="4.7109375" style="16" customWidth="1"/>
    <col min="23" max="26" width="8.7109375" style="3" customWidth="1"/>
    <col min="27" max="29" width="4.7109375" style="3"/>
    <col min="30" max="30" width="16.5703125" style="3" hidden="1" customWidth="1"/>
    <col min="31" max="31" width="17.85546875" style="3" hidden="1" customWidth="1"/>
    <col min="32" max="32" width="16.42578125" style="3" hidden="1" customWidth="1"/>
    <col min="33" max="33" width="16.28515625" style="3" hidden="1" customWidth="1"/>
    <col min="34" max="34" width="4.7109375" style="3" hidden="1" customWidth="1"/>
    <col min="35" max="35" width="4.7109375" style="3" customWidth="1"/>
    <col min="36" max="16384" width="4.7109375" style="3"/>
  </cols>
  <sheetData>
    <row r="1" spans="1:36" ht="27.75" customHeight="1">
      <c r="C1" s="388"/>
      <c r="D1" s="389"/>
      <c r="E1" s="390"/>
      <c r="F1" s="361" t="s">
        <v>61</v>
      </c>
      <c r="G1" s="362"/>
      <c r="H1" s="362"/>
      <c r="I1" s="362"/>
      <c r="J1" s="362"/>
      <c r="K1" s="362"/>
      <c r="L1" s="362"/>
      <c r="M1" s="362"/>
      <c r="N1" s="362"/>
      <c r="O1" s="363"/>
      <c r="P1" s="145" t="s">
        <v>29</v>
      </c>
      <c r="Q1" s="285" t="s">
        <v>43</v>
      </c>
      <c r="R1" s="286"/>
      <c r="S1" s="286"/>
      <c r="T1" s="286"/>
      <c r="U1" s="287"/>
      <c r="V1" s="206" t="s">
        <v>5</v>
      </c>
      <c r="X1" s="373" t="s">
        <v>65</v>
      </c>
      <c r="Y1" s="374"/>
      <c r="Z1" s="375"/>
      <c r="AD1" s="206" t="s">
        <v>93</v>
      </c>
      <c r="AE1" s="206" t="s">
        <v>3</v>
      </c>
      <c r="AF1" s="30" t="s">
        <v>92</v>
      </c>
      <c r="AG1" s="30" t="s">
        <v>92</v>
      </c>
      <c r="AH1" s="30" t="s">
        <v>94</v>
      </c>
    </row>
    <row r="2" spans="1:36" ht="27.75" customHeight="1" thickBot="1">
      <c r="C2" s="391"/>
      <c r="D2" s="392"/>
      <c r="E2" s="393"/>
      <c r="F2" s="364"/>
      <c r="G2" s="365"/>
      <c r="H2" s="365"/>
      <c r="I2" s="365"/>
      <c r="J2" s="365"/>
      <c r="K2" s="365"/>
      <c r="L2" s="365"/>
      <c r="M2" s="365"/>
      <c r="N2" s="365"/>
      <c r="O2" s="366"/>
      <c r="P2" s="27" t="s">
        <v>30</v>
      </c>
      <c r="Q2" s="358"/>
      <c r="R2" s="359"/>
      <c r="S2" s="359"/>
      <c r="T2" s="359"/>
      <c r="U2" s="360"/>
      <c r="V2" s="206" t="s">
        <v>306</v>
      </c>
      <c r="X2" s="376"/>
      <c r="Y2" s="377"/>
      <c r="Z2" s="378"/>
      <c r="AD2" s="206" t="s">
        <v>95</v>
      </c>
      <c r="AE2" s="206" t="s">
        <v>112</v>
      </c>
      <c r="AF2" s="30" t="s">
        <v>84</v>
      </c>
      <c r="AG2" s="30" t="s">
        <v>64</v>
      </c>
      <c r="AH2" s="30"/>
      <c r="AI2" s="30"/>
      <c r="AJ2" s="30"/>
    </row>
    <row r="3" spans="1:36" ht="27.75" customHeight="1" thickBot="1">
      <c r="C3" s="394"/>
      <c r="D3" s="395"/>
      <c r="E3" s="396"/>
      <c r="F3" s="367"/>
      <c r="G3" s="368"/>
      <c r="H3" s="368"/>
      <c r="I3" s="368"/>
      <c r="J3" s="368"/>
      <c r="K3" s="368"/>
      <c r="L3" s="368"/>
      <c r="M3" s="368"/>
      <c r="N3" s="368"/>
      <c r="O3" s="369"/>
      <c r="P3" s="27" t="s">
        <v>31</v>
      </c>
      <c r="Q3" s="358"/>
      <c r="R3" s="359"/>
      <c r="S3" s="359"/>
      <c r="T3" s="359"/>
      <c r="U3" s="360"/>
      <c r="V3" s="206" t="s">
        <v>196</v>
      </c>
      <c r="X3" s="48"/>
      <c r="Y3" s="100">
        <v>1</v>
      </c>
      <c r="Z3" s="48"/>
      <c r="AD3" s="206" t="s">
        <v>96</v>
      </c>
      <c r="AE3" s="206" t="s">
        <v>113</v>
      </c>
      <c r="AF3" s="30" t="s">
        <v>89</v>
      </c>
      <c r="AG3" s="30"/>
      <c r="AH3" s="30"/>
      <c r="AI3" s="30"/>
      <c r="AJ3" s="30"/>
    </row>
    <row r="4" spans="1:36" ht="25.15" customHeight="1">
      <c r="C4" s="402" t="s">
        <v>25</v>
      </c>
      <c r="D4" s="403"/>
      <c r="E4" s="102" t="s">
        <v>192</v>
      </c>
      <c r="F4" s="92"/>
      <c r="G4" s="92"/>
      <c r="H4" s="92"/>
      <c r="I4" s="92"/>
      <c r="J4" s="121"/>
      <c r="K4" s="121"/>
      <c r="L4" s="121"/>
      <c r="M4" s="122"/>
      <c r="N4" s="122"/>
      <c r="O4" s="128" t="s">
        <v>24</v>
      </c>
      <c r="P4" s="102" t="s">
        <v>199</v>
      </c>
      <c r="Q4" s="122"/>
      <c r="R4" s="122"/>
      <c r="S4" s="122"/>
      <c r="T4" s="122"/>
      <c r="U4" s="146"/>
      <c r="V4" s="206" t="s">
        <v>197</v>
      </c>
      <c r="AD4" s="206" t="s">
        <v>97</v>
      </c>
      <c r="AE4" s="206"/>
      <c r="AF4" s="30" t="s">
        <v>90</v>
      </c>
      <c r="AG4" s="30"/>
      <c r="AH4" s="30" t="s">
        <v>74</v>
      </c>
      <c r="AI4" s="30"/>
      <c r="AJ4" s="30"/>
    </row>
    <row r="5" spans="1:36" ht="25.15" customHeight="1">
      <c r="C5" s="404" t="s">
        <v>28</v>
      </c>
      <c r="D5" s="405"/>
      <c r="E5" s="103" t="s">
        <v>193</v>
      </c>
      <c r="F5" s="93"/>
      <c r="G5" s="93"/>
      <c r="H5" s="93"/>
      <c r="I5" s="93"/>
      <c r="J5" s="123"/>
      <c r="K5" s="123"/>
      <c r="L5" s="123"/>
      <c r="M5" s="124"/>
      <c r="N5" s="124"/>
      <c r="O5" s="127" t="s">
        <v>27</v>
      </c>
      <c r="P5" s="95" t="s">
        <v>83</v>
      </c>
      <c r="Q5" s="124"/>
      <c r="R5" s="124"/>
      <c r="S5" s="124"/>
      <c r="T5" s="124"/>
      <c r="U5" s="147"/>
      <c r="V5" s="206" t="s">
        <v>198</v>
      </c>
      <c r="AD5" s="206" t="s">
        <v>98</v>
      </c>
      <c r="AE5" s="206"/>
      <c r="AF5" s="30" t="s">
        <v>62</v>
      </c>
      <c r="AG5" s="30"/>
      <c r="AH5" s="30" t="s">
        <v>75</v>
      </c>
      <c r="AI5" s="30"/>
      <c r="AJ5" s="30"/>
    </row>
    <row r="6" spans="1:36" ht="25.15" customHeight="1">
      <c r="C6" s="404" t="s">
        <v>23</v>
      </c>
      <c r="D6" s="405"/>
      <c r="E6" s="95" t="s">
        <v>194</v>
      </c>
      <c r="F6" s="94"/>
      <c r="G6" s="94"/>
      <c r="H6" s="94"/>
      <c r="I6" s="94"/>
      <c r="J6" s="123"/>
      <c r="K6" s="123"/>
      <c r="L6" s="123"/>
      <c r="M6" s="124"/>
      <c r="N6" s="124"/>
      <c r="O6" s="127" t="s">
        <v>26</v>
      </c>
      <c r="P6" s="61" t="s">
        <v>85</v>
      </c>
      <c r="Q6" s="124"/>
      <c r="R6" s="124"/>
      <c r="S6" s="124"/>
      <c r="T6" s="124"/>
      <c r="U6" s="147"/>
      <c r="V6" s="206"/>
      <c r="AD6" s="206" t="s">
        <v>99</v>
      </c>
      <c r="AE6" s="206"/>
      <c r="AF6" s="30" t="s">
        <v>63</v>
      </c>
      <c r="AG6" s="30"/>
      <c r="AH6" s="30"/>
      <c r="AI6" s="30"/>
      <c r="AJ6" s="30"/>
    </row>
    <row r="7" spans="1:36" ht="25.15" customHeight="1">
      <c r="C7" s="404" t="s">
        <v>21</v>
      </c>
      <c r="D7" s="405"/>
      <c r="E7" s="95">
        <v>1.1000000000000001</v>
      </c>
      <c r="F7" s="94"/>
      <c r="G7" s="94"/>
      <c r="H7" s="94"/>
      <c r="I7" s="94"/>
      <c r="J7" s="123"/>
      <c r="K7" s="123"/>
      <c r="L7" s="123"/>
      <c r="M7" s="124"/>
      <c r="N7" s="124"/>
      <c r="O7" s="127" t="s">
        <v>34</v>
      </c>
      <c r="P7" s="95" t="s">
        <v>88</v>
      </c>
      <c r="Q7" s="124"/>
      <c r="R7" s="124"/>
      <c r="S7" s="124"/>
      <c r="T7" s="124"/>
      <c r="U7" s="147"/>
      <c r="V7" s="206"/>
      <c r="X7" s="46"/>
      <c r="AD7" s="206" t="s">
        <v>107</v>
      </c>
      <c r="AE7" s="206"/>
      <c r="AF7" s="30" t="s">
        <v>64</v>
      </c>
      <c r="AG7" s="30"/>
      <c r="AH7" s="30"/>
      <c r="AI7" s="30"/>
      <c r="AJ7" s="30"/>
    </row>
    <row r="8" spans="1:36" ht="25.15" customHeight="1">
      <c r="C8" s="379" t="s">
        <v>9</v>
      </c>
      <c r="D8" s="380"/>
      <c r="E8" s="104" t="s">
        <v>195</v>
      </c>
      <c r="F8" s="98"/>
      <c r="G8" s="98"/>
      <c r="H8" s="98"/>
      <c r="I8" s="98"/>
      <c r="J8" s="125"/>
      <c r="K8" s="125"/>
      <c r="L8" s="125"/>
      <c r="M8" s="126"/>
      <c r="N8" s="126"/>
      <c r="O8" s="129" t="s">
        <v>22</v>
      </c>
      <c r="P8" s="95" t="str">
        <f>CONCATENATE(IF(V2&lt;&gt;"",V2,""),IF(V3&lt;&gt;"",","&amp;V3,""),IF(V4&lt;&gt;"",","&amp;V4,""),IF(V5&lt;&gt;"",","&amp;V5,""),IF(V6&lt;&gt;"",","&amp;V6,""),IF(V7&lt;&gt;"",","&amp;V7,""),IF(V8&lt;&gt;"",","&amp;V8,""))</f>
        <v>LA-01.R,YL-L51070,MO.02,0866CA</v>
      </c>
      <c r="Q8" s="95"/>
      <c r="R8" s="95"/>
      <c r="S8" s="95"/>
      <c r="T8" s="95"/>
      <c r="U8" s="95"/>
      <c r="V8" s="206"/>
      <c r="AD8" s="206" t="s">
        <v>100</v>
      </c>
      <c r="AE8" s="206"/>
      <c r="AF8" s="30" t="s">
        <v>91</v>
      </c>
      <c r="AG8" s="30"/>
      <c r="AH8" s="30"/>
      <c r="AI8" s="30"/>
      <c r="AJ8" s="30"/>
    </row>
    <row r="9" spans="1:36" ht="23.25" customHeight="1" thickBot="1">
      <c r="C9" s="385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386"/>
      <c r="R9" s="386"/>
      <c r="S9" s="386"/>
      <c r="T9" s="386"/>
      <c r="U9" s="387"/>
      <c r="V9" s="14"/>
      <c r="AD9" s="206" t="s">
        <v>101</v>
      </c>
      <c r="AE9" s="206"/>
      <c r="AF9" s="30"/>
      <c r="AG9" s="30"/>
      <c r="AH9" s="30"/>
      <c r="AI9" s="30"/>
      <c r="AJ9" s="30"/>
    </row>
    <row r="10" spans="1:36" ht="33" customHeight="1">
      <c r="A10" s="371" t="s">
        <v>71</v>
      </c>
      <c r="B10" s="372" t="s">
        <v>72</v>
      </c>
      <c r="C10" s="397" t="s">
        <v>10</v>
      </c>
      <c r="D10" s="399" t="s">
        <v>42</v>
      </c>
      <c r="E10" s="314" t="s">
        <v>1</v>
      </c>
      <c r="F10" s="383"/>
      <c r="G10" s="383"/>
      <c r="H10" s="383" t="s">
        <v>0</v>
      </c>
      <c r="I10" s="205"/>
      <c r="J10" s="401" t="s">
        <v>3</v>
      </c>
      <c r="K10" s="401"/>
      <c r="L10" s="383" t="s">
        <v>5</v>
      </c>
      <c r="M10" s="383"/>
      <c r="N10" s="383"/>
      <c r="O10" s="407" t="s">
        <v>67</v>
      </c>
      <c r="P10" s="381" t="s">
        <v>59</v>
      </c>
      <c r="Q10" s="409" t="s">
        <v>46</v>
      </c>
      <c r="R10" s="312" t="s">
        <v>47</v>
      </c>
      <c r="S10" s="312" t="s">
        <v>7</v>
      </c>
      <c r="T10" s="409" t="s">
        <v>8</v>
      </c>
      <c r="U10" s="410"/>
      <c r="V10" s="370" t="s">
        <v>76</v>
      </c>
      <c r="AD10" s="206" t="s">
        <v>102</v>
      </c>
      <c r="AE10" s="206"/>
      <c r="AF10" s="30"/>
    </row>
    <row r="11" spans="1:36" ht="40.9" customHeight="1">
      <c r="A11" s="371"/>
      <c r="B11" s="372"/>
      <c r="C11" s="398"/>
      <c r="D11" s="400"/>
      <c r="E11" s="101" t="s">
        <v>18</v>
      </c>
      <c r="F11" s="101" t="s">
        <v>19</v>
      </c>
      <c r="G11" s="101" t="s">
        <v>20</v>
      </c>
      <c r="H11" s="384"/>
      <c r="I11" s="207" t="s">
        <v>60</v>
      </c>
      <c r="J11" s="101" t="s">
        <v>17</v>
      </c>
      <c r="K11" s="101" t="s">
        <v>6</v>
      </c>
      <c r="L11" s="101" t="s">
        <v>4</v>
      </c>
      <c r="M11" s="101" t="s">
        <v>35</v>
      </c>
      <c r="N11" s="101" t="s">
        <v>36</v>
      </c>
      <c r="O11" s="408"/>
      <c r="P11" s="382"/>
      <c r="Q11" s="411"/>
      <c r="R11" s="313"/>
      <c r="S11" s="313"/>
      <c r="T11" s="117" t="s">
        <v>37</v>
      </c>
      <c r="U11" s="130" t="s">
        <v>2</v>
      </c>
      <c r="V11" s="370"/>
      <c r="W11" s="47" t="s">
        <v>54</v>
      </c>
      <c r="X11" s="31"/>
      <c r="Y11" s="31"/>
      <c r="Z11" s="31"/>
      <c r="AD11" s="206" t="s">
        <v>103</v>
      </c>
      <c r="AE11" s="206"/>
      <c r="AF11" s="30"/>
    </row>
    <row r="12" spans="1:36" ht="25.15" customHeight="1">
      <c r="A12" s="70" t="str">
        <f t="shared" ref="A12" si="0">IF(W12="IN",$E$6,"")</f>
        <v>RO.FF.02A.R</v>
      </c>
      <c r="B12" s="70" t="str">
        <f>IF(W12="IN","Muc "&amp;$E$7,"")</f>
        <v>Muc 1.1</v>
      </c>
      <c r="C12" s="161" t="s">
        <v>14</v>
      </c>
      <c r="D12" s="162" t="s">
        <v>69</v>
      </c>
      <c r="E12" s="108"/>
      <c r="F12" s="108"/>
      <c r="G12" s="108"/>
      <c r="H12" s="108"/>
      <c r="I12" s="108"/>
      <c r="J12" s="108"/>
      <c r="K12" s="108"/>
      <c r="L12" s="109"/>
      <c r="M12" s="109"/>
      <c r="N12" s="109"/>
      <c r="O12" s="138"/>
      <c r="P12" s="131"/>
      <c r="Q12" s="80"/>
      <c r="R12" s="85"/>
      <c r="S12" s="86"/>
      <c r="T12" s="86"/>
      <c r="U12" s="132"/>
      <c r="V12" s="69">
        <f>IF(W12="IN",$Y$3,"")</f>
        <v>1</v>
      </c>
      <c r="W12" s="69" t="str">
        <f t="shared" ref="W12" si="1">IF(OR(C12&lt;&gt;"",D12&lt;&gt;""),"IN","")</f>
        <v>IN</v>
      </c>
      <c r="X12" s="32"/>
      <c r="Y12" s="69"/>
      <c r="Z12" s="32"/>
      <c r="AD12" s="206" t="s">
        <v>104</v>
      </c>
      <c r="AE12" s="206"/>
      <c r="AF12" s="30"/>
      <c r="AG12" s="30"/>
      <c r="AI12" s="30"/>
      <c r="AJ12" s="30"/>
    </row>
    <row r="13" spans="1:36" ht="30" customHeight="1">
      <c r="A13" s="70" t="str">
        <f t="shared" ref="A13:A437" si="2">IF(W13="IN",$E$6,"")</f>
        <v>RO.FF.02A.R</v>
      </c>
      <c r="B13" s="70" t="str">
        <f t="shared" ref="B13:B437" si="3">IF(W13="IN","Muc "&amp;$E$7,"")</f>
        <v>Muc 1.1</v>
      </c>
      <c r="C13" s="192" t="s">
        <v>200</v>
      </c>
      <c r="D13" s="33" t="s">
        <v>201</v>
      </c>
      <c r="E13" s="193">
        <v>50</v>
      </c>
      <c r="F13" s="193">
        <v>460</v>
      </c>
      <c r="G13" s="193">
        <v>2370</v>
      </c>
      <c r="H13" s="25">
        <v>2</v>
      </c>
      <c r="I13" s="33" t="s">
        <v>188</v>
      </c>
      <c r="J13" s="25" t="s">
        <v>188</v>
      </c>
      <c r="K13" s="193" t="s">
        <v>188</v>
      </c>
      <c r="L13" s="193"/>
      <c r="M13" s="25"/>
      <c r="N13" s="33" t="str">
        <f t="shared" ref="N13:N383" si="4">IF(M13="","",IF(LEFT(M13,1)="2",0,IF(LEFT(M13,1)="1",1,IF(LEFT(M13,1)="0",2,"")))&amp;"m"&amp;IF(MID(M13,3,1)="2",0,IF(MID(M13,3,1)="1",1,IF(MID(M13,3,1)="0",2,"")))&amp;"d"&amp;IF(MID(M13,5,1)="2",0,IF(MID(M13,5,1)="1",1,IF(MID(M13,5,1)="0",2,"")))&amp;"r")</f>
        <v/>
      </c>
      <c r="O13" s="197" t="s">
        <v>307</v>
      </c>
      <c r="P13" s="194" t="str">
        <f>IF(M13="","",IF(AND(LEFT(I13,2)="Gỗ",LEFT(RIGHT(I13,10),1)&lt;&gt;"C"),IF(LEFT(M13,4)="2M2D","1COM",IF(AND(G13&gt;1699,LEFT(M13,4)&lt;&gt;"2M2D"),"1COM","2COM")),""))</f>
        <v/>
      </c>
      <c r="Q13" s="79" t="str">
        <f>IFERROR(IF(I13="","",IF(LEFT(I13,2)="Gỗ","M3","Tấm")),"")</f>
        <v/>
      </c>
      <c r="R13" s="172">
        <f>IFERROR(IF(OR(Q13="Con",Q13="Cụm",Q13="Hệ",Q13="Thanh"),H13,IF(Q13="Tấm",(F13*G13*H13)/(1220*2440),IF(Q13="Md",G13*H13/1000,IF(Q13="M2",F13*G13*H13/10^6,IF(Q13="M3",E13*F13*G13*H13/10^9,0))))),"-")</f>
        <v>0</v>
      </c>
      <c r="S13" s="84">
        <f>IFERROR(IF(ISERR(SEARCH("2d",K13)),IF(ISERR(SEARCH("1d",K13)),0,1),2)*($G13)*$H13/10^3+IF(ISERR(SEARCH("2r",K13)),IF(ISERR(SEARCH("1r",K13)),0,1),2)*($F13)*$H13/10^3,"-")</f>
        <v>0</v>
      </c>
      <c r="T13" s="195">
        <f>IFERROR(IF(ISERR(SEARCH("2m",M13)),IF(ISERR(SEARCH("1m",M13)),0,1),2)*$G13*$F13*$H13/10^6+IF(ISERR(SEARCH("2d",M13)),IF(ISERR(SEARCH("1d",M13)),0,1),2)*$G13*$E13*$H13/10^6+IF(ISERR(SEARCH("2r",M13)),IF(ISERR(SEARCH("1r",M13)),0,1),2)*$F13*$E13*$H13/10^6,"-")</f>
        <v>0</v>
      </c>
      <c r="U13" s="196">
        <f>IFERROR(IF(ISERR(SEARCH("2m",N13)),IF(ISERR(SEARCH("1m",N13)),0,1),2)*$G13*$F13*$H13/10^6+IF(ISERR(SEARCH("2d",N13)),IF(ISERR(SEARCH("1d",N13)),0,1),2)*$G13*$E13*$H13/10^6+IF(ISERR(SEARCH("2r",N13)),IF(ISERR(SEARCH("1r",N13)),0,1),2)*$F13*$E13*$H13/10^6,"-")</f>
        <v>0</v>
      </c>
      <c r="V13" s="69">
        <f t="shared" ref="V13:V437" si="5">IF(W13="IN",$Y$3,"")</f>
        <v>1</v>
      </c>
      <c r="W13" s="69" t="str">
        <f t="shared" ref="W13:W437" si="6">IF(OR(C13&lt;&gt;"",D13&lt;&gt;""),"IN","")</f>
        <v>IN</v>
      </c>
      <c r="X13" s="32">
        <f t="shared" ref="X13:X406" si="7">IF(C13&lt;&gt;"",1,"")</f>
        <v>1</v>
      </c>
      <c r="Y13" s="218">
        <f>IFERROR((E13*F13*G13*H13*10^-9),"")</f>
        <v>0.10902000000000001</v>
      </c>
      <c r="Z13" s="32"/>
      <c r="AD13" s="206" t="s">
        <v>105</v>
      </c>
      <c r="AE13" s="206"/>
    </row>
    <row r="14" spans="1:36" ht="30" customHeight="1">
      <c r="A14" s="70" t="str">
        <f t="shared" si="2"/>
        <v>RO.FF.02A.R</v>
      </c>
      <c r="B14" s="70" t="str">
        <f t="shared" si="3"/>
        <v>Muc 1.1</v>
      </c>
      <c r="C14" s="192" t="s">
        <v>202</v>
      </c>
      <c r="D14" s="33" t="s">
        <v>203</v>
      </c>
      <c r="E14" s="193">
        <v>26</v>
      </c>
      <c r="F14" s="193">
        <v>459.5</v>
      </c>
      <c r="G14" s="193">
        <v>1058</v>
      </c>
      <c r="H14" s="25">
        <v>1</v>
      </c>
      <c r="I14" s="33" t="s">
        <v>204</v>
      </c>
      <c r="J14" s="25" t="s">
        <v>205</v>
      </c>
      <c r="K14" s="25" t="s">
        <v>206</v>
      </c>
      <c r="L14" s="193"/>
      <c r="M14" s="25"/>
      <c r="N14" s="33" t="str">
        <f t="shared" si="4"/>
        <v/>
      </c>
      <c r="O14" s="197"/>
      <c r="P14" s="194" t="str">
        <f t="shared" ref="P14:P383" si="8">IF(M14="","",IF(AND(LEFT(I14,2)="Gỗ",LEFT(RIGHT(I14,10),1)&lt;&gt;"C"),IF(LEFT(M14,4)="2M2D","1COM",IF(AND(G14&gt;1699,LEFT(M14,4)&lt;&gt;"2M2D"),"1COM","2COM")),""))</f>
        <v/>
      </c>
      <c r="Q14" s="79" t="str">
        <f>IFERROR(IF(I14="","",IF(LEFT(I14,2)="Gỗ","M3","Tấm")),"")</f>
        <v>Tấm</v>
      </c>
      <c r="R14" s="172">
        <f t="shared" ref="R14:R406" si="9">IFERROR(IF(OR(Q14="Con",Q14="Cụm",Q14="Hệ",Q14="Thanh"),H14,IF(Q14="Tấm",(F14*G14*H14)/(1220*2440),IF(Q14="Md",G14*H14/1000,IF(Q14="M2",F14*G14*H14/10^6,IF(Q14="M3",E14*F14*G14*H14/10^9,0))))),"-")</f>
        <v>0.16331328943832304</v>
      </c>
      <c r="S14" s="84">
        <f t="shared" ref="S14:S383" si="10">IFERROR(IF(ISERR(SEARCH("2d",K14)),IF(ISERR(SEARCH("1d",K14)),0,1),2)*($G14)*$H14/10^3+IF(ISERR(SEARCH("2r",K14)),IF(ISERR(SEARCH("1r",K14)),0,1),2)*($F14)*$H14/10^3,"-")</f>
        <v>2.1160000000000001</v>
      </c>
      <c r="T14" s="195">
        <f t="shared" ref="T14:T383" si="11">IFERROR(IF(ISERR(SEARCH("2m",M14)),IF(ISERR(SEARCH("1m",M14)),0,1),2)*$G14*$F14*$H14/10^6+IF(ISERR(SEARCH("2d",M14)),IF(ISERR(SEARCH("1d",M14)),0,1),2)*$G14*$E14*$H14/10^6+IF(ISERR(SEARCH("2r",M14)),IF(ISERR(SEARCH("1r",M14)),0,1),2)*$F14*$E14*$H14/10^6,"-")</f>
        <v>0</v>
      </c>
      <c r="U14" s="196">
        <f t="shared" ref="U14:U383" si="12">IFERROR(IF(ISERR(SEARCH("2m",N14)),IF(ISERR(SEARCH("1m",N14)),0,1),2)*$G14*$F14*$H14/10^6+IF(ISERR(SEARCH("2d",N14)),IF(ISERR(SEARCH("1d",N14)),0,1),2)*$G14*$E14*$H14/10^6+IF(ISERR(SEARCH("2r",N14)),IF(ISERR(SEARCH("1r",N14)),0,1),2)*$F14*$E14*$H14/10^6,"-")</f>
        <v>0</v>
      </c>
      <c r="V14" s="69">
        <f t="shared" si="5"/>
        <v>1</v>
      </c>
      <c r="W14" s="69" t="str">
        <f t="shared" si="6"/>
        <v>IN</v>
      </c>
      <c r="X14" s="32">
        <f t="shared" si="7"/>
        <v>1</v>
      </c>
      <c r="Y14" s="218">
        <f t="shared" ref="Y14:Y406" si="13">IFERROR((E14*F14*G14*H14*10^-9),"")</f>
        <v>1.2639926000000001E-2</v>
      </c>
      <c r="Z14" s="32"/>
      <c r="AD14" s="206" t="s">
        <v>106</v>
      </c>
      <c r="AE14" s="206"/>
    </row>
    <row r="15" spans="1:36" ht="30" customHeight="1">
      <c r="A15" s="70" t="str">
        <f t="shared" si="2"/>
        <v>RO.FF.02A.R</v>
      </c>
      <c r="B15" s="70" t="str">
        <f t="shared" si="3"/>
        <v>Muc 1.1</v>
      </c>
      <c r="C15" s="192" t="s">
        <v>207</v>
      </c>
      <c r="D15" s="33" t="s">
        <v>208</v>
      </c>
      <c r="E15" s="193">
        <v>26</v>
      </c>
      <c r="F15" s="193">
        <v>459.5</v>
      </c>
      <c r="G15" s="193">
        <v>1058</v>
      </c>
      <c r="H15" s="25">
        <v>1</v>
      </c>
      <c r="I15" s="33" t="s">
        <v>204</v>
      </c>
      <c r="J15" s="25" t="s">
        <v>205</v>
      </c>
      <c r="K15" s="25" t="s">
        <v>206</v>
      </c>
      <c r="L15" s="193"/>
      <c r="M15" s="25"/>
      <c r="N15" s="33" t="str">
        <f t="shared" si="4"/>
        <v/>
      </c>
      <c r="O15" s="197"/>
      <c r="P15" s="194" t="str">
        <f t="shared" si="8"/>
        <v/>
      </c>
      <c r="Q15" s="79" t="str">
        <f t="shared" ref="Q15:Q406" si="14">IFERROR(IF(I15="","",IF(LEFT(I15,2)="Gỗ","M3","Tấm")),"")</f>
        <v>Tấm</v>
      </c>
      <c r="R15" s="172">
        <f t="shared" si="9"/>
        <v>0.16331328943832304</v>
      </c>
      <c r="S15" s="84">
        <f t="shared" si="10"/>
        <v>2.1160000000000001</v>
      </c>
      <c r="T15" s="195">
        <f t="shared" si="11"/>
        <v>0</v>
      </c>
      <c r="U15" s="196">
        <f t="shared" si="12"/>
        <v>0</v>
      </c>
      <c r="V15" s="69">
        <f t="shared" si="5"/>
        <v>1</v>
      </c>
      <c r="W15" s="69" t="str">
        <f t="shared" si="6"/>
        <v>IN</v>
      </c>
      <c r="X15" s="32">
        <f t="shared" si="7"/>
        <v>1</v>
      </c>
      <c r="Y15" s="218">
        <f t="shared" si="13"/>
        <v>1.2639926000000001E-2</v>
      </c>
      <c r="Z15" s="32"/>
      <c r="AD15" s="206" t="s">
        <v>108</v>
      </c>
      <c r="AE15" s="206"/>
    </row>
    <row r="16" spans="1:36" ht="30" customHeight="1">
      <c r="A16" s="70" t="str">
        <f t="shared" ref="A16:A403" si="15">IF(W16="IN",$E$6,"")</f>
        <v>RO.FF.02A.R</v>
      </c>
      <c r="B16" s="70" t="str">
        <f t="shared" ref="B16:B403" si="16">IF(W16="IN","Muc "&amp;$E$7,"")</f>
        <v>Muc 1.1</v>
      </c>
      <c r="C16" s="192" t="s">
        <v>209</v>
      </c>
      <c r="D16" s="33" t="s">
        <v>210</v>
      </c>
      <c r="E16" s="193">
        <v>26</v>
      </c>
      <c r="F16" s="193">
        <v>460</v>
      </c>
      <c r="G16" s="193">
        <v>2368</v>
      </c>
      <c r="H16" s="25">
        <v>1</v>
      </c>
      <c r="I16" s="33" t="s">
        <v>204</v>
      </c>
      <c r="J16" s="25" t="s">
        <v>205</v>
      </c>
      <c r="K16" s="25" t="s">
        <v>211</v>
      </c>
      <c r="L16" s="193"/>
      <c r="M16" s="25"/>
      <c r="N16" s="33" t="str">
        <f t="shared" si="4"/>
        <v/>
      </c>
      <c r="O16" s="197"/>
      <c r="P16" s="194" t="str">
        <f t="shared" si="8"/>
        <v/>
      </c>
      <c r="Q16" s="79" t="str">
        <f t="shared" ref="Q16:Q403" si="17">IFERROR(IF(I16="","",IF(LEFT(I16,2)="Gỗ","M3","Tấm")),"")</f>
        <v>Tấm</v>
      </c>
      <c r="R16" s="172">
        <f t="shared" ref="R16:R403" si="18">IFERROR(IF(OR(Q16="Con",Q16="Cụm",Q16="Hệ",Q16="Thanh"),H16,IF(Q16="Tấm",(F16*G16*H16)/(1220*2440),IF(Q16="Md",G16*H16/1000,IF(Q16="M2",F16*G16*H16/10^6,IF(Q16="M3",E16*F16*G16*H16/10^9,0))))),"-")</f>
        <v>0.36592313894114487</v>
      </c>
      <c r="S16" s="84">
        <f t="shared" si="10"/>
        <v>5.6559999999999997</v>
      </c>
      <c r="T16" s="195">
        <f t="shared" si="11"/>
        <v>0</v>
      </c>
      <c r="U16" s="196">
        <f t="shared" si="12"/>
        <v>0</v>
      </c>
      <c r="V16" s="69">
        <f t="shared" ref="V16:V403" si="19">IF(W16="IN",$Y$3,"")</f>
        <v>1</v>
      </c>
      <c r="W16" s="69" t="str">
        <f t="shared" ref="W16:W403" si="20">IF(OR(C16&lt;&gt;"",D16&lt;&gt;""),"IN","")</f>
        <v>IN</v>
      </c>
      <c r="X16" s="32">
        <f t="shared" ref="X16:X403" si="21">IF(C16&lt;&gt;"",1,"")</f>
        <v>1</v>
      </c>
      <c r="Y16" s="218">
        <f t="shared" ref="Y16:Y403" si="22">IFERROR((E16*F16*G16*H16*10^-9),"")</f>
        <v>2.8321280000000001E-2</v>
      </c>
      <c r="Z16" s="32"/>
      <c r="AD16" s="206" t="s">
        <v>109</v>
      </c>
      <c r="AE16" s="206"/>
    </row>
    <row r="17" spans="1:31" ht="30" customHeight="1">
      <c r="A17" s="70" t="str">
        <f t="shared" si="15"/>
        <v>RO.FF.02A.R</v>
      </c>
      <c r="B17" s="70" t="str">
        <f t="shared" si="16"/>
        <v>Muc 1.1</v>
      </c>
      <c r="C17" s="192" t="s">
        <v>212</v>
      </c>
      <c r="D17" s="33" t="s">
        <v>213</v>
      </c>
      <c r="E17" s="25">
        <v>26</v>
      </c>
      <c r="F17" s="25">
        <v>460</v>
      </c>
      <c r="G17" s="25">
        <v>2368</v>
      </c>
      <c r="H17" s="25">
        <v>1</v>
      </c>
      <c r="I17" s="33" t="s">
        <v>204</v>
      </c>
      <c r="J17" s="25" t="s">
        <v>205</v>
      </c>
      <c r="K17" s="25" t="s">
        <v>211</v>
      </c>
      <c r="L17" s="193"/>
      <c r="M17" s="25"/>
      <c r="N17" s="33" t="str">
        <f t="shared" si="4"/>
        <v/>
      </c>
      <c r="O17" s="197"/>
      <c r="P17" s="194" t="str">
        <f t="shared" si="8"/>
        <v/>
      </c>
      <c r="Q17" s="79" t="str">
        <f t="shared" si="17"/>
        <v>Tấm</v>
      </c>
      <c r="R17" s="172">
        <f t="shared" si="18"/>
        <v>0.36592313894114487</v>
      </c>
      <c r="S17" s="84">
        <f t="shared" si="10"/>
        <v>5.6559999999999997</v>
      </c>
      <c r="T17" s="195">
        <f t="shared" si="11"/>
        <v>0</v>
      </c>
      <c r="U17" s="196">
        <f t="shared" si="12"/>
        <v>0</v>
      </c>
      <c r="V17" s="69">
        <f t="shared" si="19"/>
        <v>1</v>
      </c>
      <c r="W17" s="69" t="str">
        <f t="shared" si="20"/>
        <v>IN</v>
      </c>
      <c r="X17" s="32">
        <f t="shared" si="21"/>
        <v>1</v>
      </c>
      <c r="Y17" s="218">
        <f t="shared" si="22"/>
        <v>2.8321280000000001E-2</v>
      </c>
      <c r="Z17" s="32"/>
      <c r="AD17" s="206" t="s">
        <v>110</v>
      </c>
      <c r="AE17" s="206"/>
    </row>
    <row r="18" spans="1:31" ht="30" customHeight="1">
      <c r="A18" s="70" t="str">
        <f t="shared" si="15"/>
        <v>RO.FF.02A.R</v>
      </c>
      <c r="B18" s="70" t="str">
        <f t="shared" si="16"/>
        <v>Muc 1.1</v>
      </c>
      <c r="C18" s="192" t="s">
        <v>214</v>
      </c>
      <c r="D18" s="33" t="s">
        <v>215</v>
      </c>
      <c r="E18" s="193">
        <v>18</v>
      </c>
      <c r="F18" s="193">
        <v>40</v>
      </c>
      <c r="G18" s="193">
        <v>450</v>
      </c>
      <c r="H18" s="25">
        <v>1</v>
      </c>
      <c r="I18" s="33" t="s">
        <v>216</v>
      </c>
      <c r="J18" s="25" t="s">
        <v>217</v>
      </c>
      <c r="K18" s="25" t="s">
        <v>218</v>
      </c>
      <c r="L18" s="193"/>
      <c r="M18" s="25"/>
      <c r="N18" s="33" t="str">
        <f t="shared" si="4"/>
        <v/>
      </c>
      <c r="O18" s="197"/>
      <c r="P18" s="194" t="str">
        <f t="shared" si="8"/>
        <v/>
      </c>
      <c r="Q18" s="79" t="str">
        <f t="shared" si="17"/>
        <v>Tấm</v>
      </c>
      <c r="R18" s="172">
        <f t="shared" si="18"/>
        <v>6.0467616232195648E-3</v>
      </c>
      <c r="S18" s="84">
        <f t="shared" si="10"/>
        <v>0.45</v>
      </c>
      <c r="T18" s="195">
        <f t="shared" si="11"/>
        <v>0</v>
      </c>
      <c r="U18" s="196">
        <f t="shared" si="12"/>
        <v>0</v>
      </c>
      <c r="V18" s="69">
        <f t="shared" si="19"/>
        <v>1</v>
      </c>
      <c r="W18" s="69" t="str">
        <f t="shared" si="20"/>
        <v>IN</v>
      </c>
      <c r="X18" s="32">
        <f t="shared" si="21"/>
        <v>1</v>
      </c>
      <c r="Y18" s="218">
        <f t="shared" si="22"/>
        <v>3.2400000000000001E-4</v>
      </c>
      <c r="Z18" s="32"/>
      <c r="AD18" s="206" t="s">
        <v>111</v>
      </c>
      <c r="AE18" s="206"/>
    </row>
    <row r="19" spans="1:31" ht="30" customHeight="1">
      <c r="A19" s="70" t="str">
        <f t="shared" si="15"/>
        <v>RO.FF.02A.R</v>
      </c>
      <c r="B19" s="70" t="str">
        <f t="shared" si="16"/>
        <v>Muc 1.1</v>
      </c>
      <c r="C19" s="192" t="s">
        <v>219</v>
      </c>
      <c r="D19" s="33" t="s">
        <v>220</v>
      </c>
      <c r="E19" s="193">
        <v>18</v>
      </c>
      <c r="F19" s="193">
        <v>40</v>
      </c>
      <c r="G19" s="193">
        <v>581</v>
      </c>
      <c r="H19" s="25">
        <v>1</v>
      </c>
      <c r="I19" s="33" t="s">
        <v>216</v>
      </c>
      <c r="J19" s="25" t="s">
        <v>217</v>
      </c>
      <c r="K19" s="25" t="s">
        <v>218</v>
      </c>
      <c r="L19" s="193"/>
      <c r="M19" s="25"/>
      <c r="N19" s="33" t="str">
        <f t="shared" si="4"/>
        <v/>
      </c>
      <c r="O19" s="197"/>
      <c r="P19" s="194" t="str">
        <f t="shared" si="8"/>
        <v/>
      </c>
      <c r="Q19" s="79" t="str">
        <f t="shared" si="17"/>
        <v>Tấm</v>
      </c>
      <c r="R19" s="172">
        <f t="shared" si="18"/>
        <v>7.8070411179790378E-3</v>
      </c>
      <c r="S19" s="84">
        <f t="shared" si="10"/>
        <v>0.58099999999999996</v>
      </c>
      <c r="T19" s="195">
        <f t="shared" si="11"/>
        <v>0</v>
      </c>
      <c r="U19" s="196">
        <f t="shared" si="12"/>
        <v>0</v>
      </c>
      <c r="V19" s="69">
        <f t="shared" si="19"/>
        <v>1</v>
      </c>
      <c r="W19" s="69" t="str">
        <f t="shared" si="20"/>
        <v>IN</v>
      </c>
      <c r="X19" s="32">
        <f t="shared" si="21"/>
        <v>1</v>
      </c>
      <c r="Y19" s="218">
        <f t="shared" si="22"/>
        <v>4.1832000000000002E-4</v>
      </c>
      <c r="Z19" s="32"/>
      <c r="AE19" s="206"/>
    </row>
    <row r="20" spans="1:31" ht="30" customHeight="1">
      <c r="A20" s="70" t="str">
        <f t="shared" si="15"/>
        <v>RO.FF.02A.R</v>
      </c>
      <c r="B20" s="70" t="str">
        <f t="shared" si="16"/>
        <v>Muc 1.1</v>
      </c>
      <c r="C20" s="192" t="s">
        <v>221</v>
      </c>
      <c r="D20" s="33" t="s">
        <v>222</v>
      </c>
      <c r="E20" s="25">
        <v>27</v>
      </c>
      <c r="F20" s="25">
        <v>459</v>
      </c>
      <c r="G20" s="25">
        <v>2316</v>
      </c>
      <c r="H20" s="25">
        <v>1</v>
      </c>
      <c r="I20" s="33" t="s">
        <v>223</v>
      </c>
      <c r="J20" s="25" t="s">
        <v>205</v>
      </c>
      <c r="K20" s="25" t="s">
        <v>206</v>
      </c>
      <c r="L20" s="193"/>
      <c r="M20" s="25"/>
      <c r="N20" s="33" t="str">
        <f t="shared" si="4"/>
        <v/>
      </c>
      <c r="O20" s="197"/>
      <c r="P20" s="194" t="str">
        <f t="shared" si="8"/>
        <v/>
      </c>
      <c r="Q20" s="79" t="str">
        <f t="shared" si="17"/>
        <v>Tấm</v>
      </c>
      <c r="R20" s="172">
        <f t="shared" si="18"/>
        <v>0.35710964794410105</v>
      </c>
      <c r="S20" s="84">
        <f t="shared" si="10"/>
        <v>4.6319999999999997</v>
      </c>
      <c r="T20" s="195">
        <f t="shared" si="11"/>
        <v>0</v>
      </c>
      <c r="U20" s="196">
        <f t="shared" si="12"/>
        <v>0</v>
      </c>
      <c r="V20" s="69">
        <f t="shared" si="19"/>
        <v>1</v>
      </c>
      <c r="W20" s="69" t="str">
        <f t="shared" si="20"/>
        <v>IN</v>
      </c>
      <c r="X20" s="32">
        <f t="shared" si="21"/>
        <v>1</v>
      </c>
      <c r="Y20" s="218">
        <f t="shared" si="22"/>
        <v>2.8702188000000003E-2</v>
      </c>
      <c r="Z20" s="32"/>
      <c r="AE20" s="206"/>
    </row>
    <row r="21" spans="1:31" ht="30" customHeight="1">
      <c r="A21" s="70" t="str">
        <f t="shared" si="15"/>
        <v>RO.FF.02A.R</v>
      </c>
      <c r="B21" s="70" t="str">
        <f t="shared" si="16"/>
        <v>Muc 1.1</v>
      </c>
      <c r="C21" s="192" t="s">
        <v>224</v>
      </c>
      <c r="D21" s="33" t="s">
        <v>225</v>
      </c>
      <c r="E21" s="193">
        <v>27</v>
      </c>
      <c r="F21" s="193">
        <v>430.5</v>
      </c>
      <c r="G21" s="193">
        <v>581</v>
      </c>
      <c r="H21" s="25">
        <v>1</v>
      </c>
      <c r="I21" s="33" t="s">
        <v>223</v>
      </c>
      <c r="J21" s="25" t="s">
        <v>205</v>
      </c>
      <c r="K21" s="25" t="s">
        <v>218</v>
      </c>
      <c r="L21" s="193"/>
      <c r="M21" s="25"/>
      <c r="N21" s="33" t="str">
        <f t="shared" si="4"/>
        <v/>
      </c>
      <c r="O21" s="197"/>
      <c r="P21" s="194" t="str">
        <f t="shared" si="8"/>
        <v/>
      </c>
      <c r="Q21" s="79" t="str">
        <f t="shared" si="17"/>
        <v>Tấm</v>
      </c>
      <c r="R21" s="172">
        <f t="shared" si="18"/>
        <v>8.4023280032249389E-2</v>
      </c>
      <c r="S21" s="84">
        <f t="shared" si="10"/>
        <v>0.58099999999999996</v>
      </c>
      <c r="T21" s="195">
        <f t="shared" si="11"/>
        <v>0</v>
      </c>
      <c r="U21" s="196">
        <f t="shared" si="12"/>
        <v>0</v>
      </c>
      <c r="V21" s="69">
        <f t="shared" si="19"/>
        <v>1</v>
      </c>
      <c r="W21" s="69" t="str">
        <f t="shared" si="20"/>
        <v>IN</v>
      </c>
      <c r="X21" s="32">
        <f t="shared" si="21"/>
        <v>1</v>
      </c>
      <c r="Y21" s="218">
        <f t="shared" si="22"/>
        <v>6.7532535000000005E-3</v>
      </c>
      <c r="Z21" s="32"/>
      <c r="AE21" s="206"/>
    </row>
    <row r="22" spans="1:31" ht="30" customHeight="1">
      <c r="A22" s="70" t="str">
        <f t="shared" si="15"/>
        <v>RO.FF.02A.R</v>
      </c>
      <c r="B22" s="70" t="str">
        <f t="shared" si="16"/>
        <v>Muc 1.1</v>
      </c>
      <c r="C22" s="139" t="s">
        <v>226</v>
      </c>
      <c r="D22" s="26" t="s">
        <v>227</v>
      </c>
      <c r="E22" s="25">
        <v>13</v>
      </c>
      <c r="F22" s="25">
        <v>587</v>
      </c>
      <c r="G22" s="25">
        <v>2336</v>
      </c>
      <c r="H22" s="25">
        <v>1</v>
      </c>
      <c r="I22" s="26" t="s">
        <v>228</v>
      </c>
      <c r="J22" s="25" t="s">
        <v>188</v>
      </c>
      <c r="K22" s="25" t="s">
        <v>188</v>
      </c>
      <c r="L22" s="193"/>
      <c r="M22" s="25"/>
      <c r="N22" s="33" t="str">
        <f t="shared" si="4"/>
        <v/>
      </c>
      <c r="O22" s="197"/>
      <c r="P22" s="194" t="str">
        <f t="shared" si="8"/>
        <v/>
      </c>
      <c r="Q22" s="79" t="str">
        <f t="shared" si="17"/>
        <v>Tấm</v>
      </c>
      <c r="R22" s="172">
        <f t="shared" si="18"/>
        <v>0.46063961300725609</v>
      </c>
      <c r="S22" s="84">
        <f t="shared" si="10"/>
        <v>0</v>
      </c>
      <c r="T22" s="195">
        <f t="shared" si="11"/>
        <v>0</v>
      </c>
      <c r="U22" s="196">
        <f t="shared" si="12"/>
        <v>0</v>
      </c>
      <c r="V22" s="69">
        <f t="shared" si="19"/>
        <v>1</v>
      </c>
      <c r="W22" s="69" t="str">
        <f t="shared" si="20"/>
        <v>IN</v>
      </c>
      <c r="X22" s="32">
        <f t="shared" si="21"/>
        <v>1</v>
      </c>
      <c r="Y22" s="218">
        <f t="shared" si="22"/>
        <v>1.7826016E-2</v>
      </c>
      <c r="Z22" s="32"/>
    </row>
    <row r="23" spans="1:31" ht="30" customHeight="1">
      <c r="A23" s="70" t="str">
        <f t="shared" si="15"/>
        <v>RO.FF.02A.R</v>
      </c>
      <c r="B23" s="70" t="str">
        <f t="shared" si="16"/>
        <v>Muc 1.1</v>
      </c>
      <c r="C23" s="139" t="s">
        <v>229</v>
      </c>
      <c r="D23" s="26" t="s">
        <v>230</v>
      </c>
      <c r="E23" s="25">
        <v>13</v>
      </c>
      <c r="F23" s="25">
        <v>466</v>
      </c>
      <c r="G23" s="25">
        <v>1582</v>
      </c>
      <c r="H23" s="25">
        <v>1</v>
      </c>
      <c r="I23" s="26" t="s">
        <v>228</v>
      </c>
      <c r="J23" s="25" t="s">
        <v>188</v>
      </c>
      <c r="K23" s="25" t="s">
        <v>188</v>
      </c>
      <c r="L23" s="193"/>
      <c r="M23" s="25"/>
      <c r="N23" s="33" t="str">
        <f t="shared" si="4"/>
        <v/>
      </c>
      <c r="O23" s="197"/>
      <c r="P23" s="194" t="str">
        <f t="shared" si="8"/>
        <v/>
      </c>
      <c r="Q23" s="79" t="str">
        <f t="shared" si="17"/>
        <v>Tấm</v>
      </c>
      <c r="R23" s="172">
        <f t="shared" si="18"/>
        <v>0.24765251276538566</v>
      </c>
      <c r="S23" s="84">
        <f t="shared" si="10"/>
        <v>0</v>
      </c>
      <c r="T23" s="195">
        <f t="shared" si="11"/>
        <v>0</v>
      </c>
      <c r="U23" s="196">
        <f t="shared" si="12"/>
        <v>0</v>
      </c>
      <c r="V23" s="69">
        <f t="shared" si="19"/>
        <v>1</v>
      </c>
      <c r="W23" s="69" t="str">
        <f t="shared" si="20"/>
        <v>IN</v>
      </c>
      <c r="X23" s="32">
        <f t="shared" si="21"/>
        <v>1</v>
      </c>
      <c r="Y23" s="218">
        <f t="shared" si="22"/>
        <v>9.5837560000000006E-3</v>
      </c>
      <c r="Z23" s="32"/>
    </row>
    <row r="24" spans="1:31" ht="30" customHeight="1">
      <c r="A24" s="70" t="str">
        <f t="shared" si="15"/>
        <v>RO.FF.02A.R</v>
      </c>
      <c r="B24" s="70" t="str">
        <f t="shared" si="16"/>
        <v>Muc 1.1</v>
      </c>
      <c r="C24" s="192" t="s">
        <v>231</v>
      </c>
      <c r="D24" s="33" t="s">
        <v>232</v>
      </c>
      <c r="E24" s="193">
        <v>27</v>
      </c>
      <c r="F24" s="193">
        <v>430.5</v>
      </c>
      <c r="G24" s="193">
        <v>450</v>
      </c>
      <c r="H24" s="25">
        <v>1</v>
      </c>
      <c r="I24" s="26" t="s">
        <v>223</v>
      </c>
      <c r="J24" s="25" t="s">
        <v>205</v>
      </c>
      <c r="K24" s="25" t="s">
        <v>218</v>
      </c>
      <c r="L24" s="193"/>
      <c r="M24" s="25"/>
      <c r="N24" s="33" t="str">
        <f t="shared" si="4"/>
        <v/>
      </c>
      <c r="O24" s="197"/>
      <c r="P24" s="194" t="str">
        <f t="shared" si="8"/>
        <v/>
      </c>
      <c r="Q24" s="79" t="str">
        <f t="shared" si="17"/>
        <v>Tấm</v>
      </c>
      <c r="R24" s="172">
        <f t="shared" si="18"/>
        <v>6.507827196990057E-2</v>
      </c>
      <c r="S24" s="84">
        <f t="shared" si="10"/>
        <v>0.45</v>
      </c>
      <c r="T24" s="195">
        <f t="shared" si="11"/>
        <v>0</v>
      </c>
      <c r="U24" s="196">
        <f t="shared" si="12"/>
        <v>0</v>
      </c>
      <c r="V24" s="69">
        <f t="shared" si="19"/>
        <v>1</v>
      </c>
      <c r="W24" s="69" t="str">
        <f t="shared" si="20"/>
        <v>IN</v>
      </c>
      <c r="X24" s="32">
        <f t="shared" si="21"/>
        <v>1</v>
      </c>
      <c r="Y24" s="218">
        <f t="shared" si="22"/>
        <v>5.2305750000000003E-3</v>
      </c>
      <c r="Z24" s="32"/>
    </row>
    <row r="25" spans="1:31" ht="30" customHeight="1">
      <c r="A25" s="70" t="str">
        <f t="shared" si="15"/>
        <v>RO.FF.02A.R</v>
      </c>
      <c r="B25" s="70" t="str">
        <f t="shared" si="16"/>
        <v>Muc 1.1</v>
      </c>
      <c r="C25" s="192" t="s">
        <v>233</v>
      </c>
      <c r="D25" s="33" t="s">
        <v>234</v>
      </c>
      <c r="E25" s="193">
        <v>19</v>
      </c>
      <c r="F25" s="193">
        <v>446</v>
      </c>
      <c r="G25" s="193">
        <v>446</v>
      </c>
      <c r="H25" s="25">
        <v>1</v>
      </c>
      <c r="I25" s="26" t="s">
        <v>235</v>
      </c>
      <c r="J25" s="25" t="s">
        <v>236</v>
      </c>
      <c r="K25" s="25" t="s">
        <v>211</v>
      </c>
      <c r="L25" s="193"/>
      <c r="M25" s="25"/>
      <c r="N25" s="33" t="str">
        <f t="shared" si="4"/>
        <v/>
      </c>
      <c r="O25" s="197"/>
      <c r="P25" s="194" t="str">
        <f t="shared" si="8"/>
        <v/>
      </c>
      <c r="Q25" s="79" t="str">
        <f t="shared" si="17"/>
        <v>Tấm</v>
      </c>
      <c r="R25" s="172">
        <f t="shared" si="18"/>
        <v>6.6822090835796835E-2</v>
      </c>
      <c r="S25" s="84">
        <f t="shared" si="10"/>
        <v>1.784</v>
      </c>
      <c r="T25" s="195">
        <f t="shared" si="11"/>
        <v>0</v>
      </c>
      <c r="U25" s="196">
        <f t="shared" si="12"/>
        <v>0</v>
      </c>
      <c r="V25" s="69">
        <f t="shared" si="19"/>
        <v>1</v>
      </c>
      <c r="W25" s="69" t="str">
        <f t="shared" si="20"/>
        <v>IN</v>
      </c>
      <c r="X25" s="32">
        <f t="shared" si="21"/>
        <v>1</v>
      </c>
      <c r="Y25" s="218">
        <f t="shared" si="22"/>
        <v>3.7794040000000001E-3</v>
      </c>
      <c r="Z25" s="32"/>
    </row>
    <row r="26" spans="1:31" ht="30" customHeight="1">
      <c r="A26" s="70" t="str">
        <f t="shared" si="15"/>
        <v>RO.FF.02A.R</v>
      </c>
      <c r="B26" s="70" t="str">
        <f t="shared" si="16"/>
        <v>Muc 1.1</v>
      </c>
      <c r="C26" s="192" t="s">
        <v>237</v>
      </c>
      <c r="D26" s="33" t="s">
        <v>238</v>
      </c>
      <c r="E26" s="193">
        <v>18</v>
      </c>
      <c r="F26" s="193">
        <v>40</v>
      </c>
      <c r="G26" s="193">
        <v>450</v>
      </c>
      <c r="H26" s="25">
        <v>1</v>
      </c>
      <c r="I26" s="26" t="s">
        <v>216</v>
      </c>
      <c r="J26" s="25" t="s">
        <v>217</v>
      </c>
      <c r="K26" s="25" t="s">
        <v>218</v>
      </c>
      <c r="L26" s="193"/>
      <c r="M26" s="25"/>
      <c r="N26" s="33" t="str">
        <f t="shared" si="4"/>
        <v/>
      </c>
      <c r="O26" s="197"/>
      <c r="P26" s="194" t="str">
        <f t="shared" si="8"/>
        <v/>
      </c>
      <c r="Q26" s="79" t="str">
        <f t="shared" si="17"/>
        <v>Tấm</v>
      </c>
      <c r="R26" s="172">
        <f t="shared" si="18"/>
        <v>6.0467616232195648E-3</v>
      </c>
      <c r="S26" s="84">
        <f t="shared" si="10"/>
        <v>0.45</v>
      </c>
      <c r="T26" s="195">
        <f t="shared" si="11"/>
        <v>0</v>
      </c>
      <c r="U26" s="196">
        <f t="shared" si="12"/>
        <v>0</v>
      </c>
      <c r="V26" s="69">
        <f t="shared" si="19"/>
        <v>1</v>
      </c>
      <c r="W26" s="69" t="str">
        <f t="shared" si="20"/>
        <v>IN</v>
      </c>
      <c r="X26" s="32">
        <f t="shared" si="21"/>
        <v>1</v>
      </c>
      <c r="Y26" s="218">
        <f t="shared" si="22"/>
        <v>3.2400000000000001E-4</v>
      </c>
      <c r="Z26" s="32"/>
    </row>
    <row r="27" spans="1:31" ht="30" customHeight="1">
      <c r="A27" s="70" t="str">
        <f t="shared" si="15"/>
        <v>RO.FF.02A.R</v>
      </c>
      <c r="B27" s="70" t="str">
        <f t="shared" si="16"/>
        <v>Muc 1.1</v>
      </c>
      <c r="C27" s="139" t="s">
        <v>239</v>
      </c>
      <c r="D27" s="26" t="s">
        <v>240</v>
      </c>
      <c r="E27" s="25">
        <v>19</v>
      </c>
      <c r="F27" s="25">
        <v>30</v>
      </c>
      <c r="G27" s="25">
        <v>450</v>
      </c>
      <c r="H27" s="25">
        <v>1</v>
      </c>
      <c r="I27" s="26" t="s">
        <v>235</v>
      </c>
      <c r="J27" s="25" t="s">
        <v>236</v>
      </c>
      <c r="K27" s="25" t="s">
        <v>218</v>
      </c>
      <c r="L27" s="193"/>
      <c r="M27" s="25"/>
      <c r="N27" s="33" t="str">
        <f t="shared" si="4"/>
        <v/>
      </c>
      <c r="O27" s="197"/>
      <c r="P27" s="194" t="str">
        <f t="shared" si="8"/>
        <v/>
      </c>
      <c r="Q27" s="79" t="str">
        <f t="shared" si="17"/>
        <v>Tấm</v>
      </c>
      <c r="R27" s="172">
        <f t="shared" si="18"/>
        <v>4.5350712174146738E-3</v>
      </c>
      <c r="S27" s="84">
        <f t="shared" si="10"/>
        <v>0.45</v>
      </c>
      <c r="T27" s="195">
        <f t="shared" si="11"/>
        <v>0</v>
      </c>
      <c r="U27" s="196">
        <f t="shared" si="12"/>
        <v>0</v>
      </c>
      <c r="V27" s="69">
        <f t="shared" si="19"/>
        <v>1</v>
      </c>
      <c r="W27" s="69" t="str">
        <f t="shared" si="20"/>
        <v>IN</v>
      </c>
      <c r="X27" s="32">
        <f t="shared" si="21"/>
        <v>1</v>
      </c>
      <c r="Y27" s="218">
        <f t="shared" si="22"/>
        <v>2.565E-4</v>
      </c>
      <c r="Z27" s="32"/>
    </row>
    <row r="28" spans="1:31" ht="30" customHeight="1">
      <c r="A28" s="70" t="str">
        <f t="shared" si="15"/>
        <v>RO.FF.02A.R</v>
      </c>
      <c r="B28" s="70" t="str">
        <f t="shared" si="16"/>
        <v>Muc 1.1</v>
      </c>
      <c r="C28" s="139" t="s">
        <v>241</v>
      </c>
      <c r="D28" s="26" t="s">
        <v>242</v>
      </c>
      <c r="E28" s="25">
        <v>14</v>
      </c>
      <c r="F28" s="25">
        <v>130</v>
      </c>
      <c r="G28" s="25">
        <v>390</v>
      </c>
      <c r="H28" s="25">
        <v>1</v>
      </c>
      <c r="I28" s="26" t="s">
        <v>243</v>
      </c>
      <c r="J28" s="25" t="s">
        <v>236</v>
      </c>
      <c r="K28" s="25" t="s">
        <v>244</v>
      </c>
      <c r="L28" s="193"/>
      <c r="M28" s="25"/>
      <c r="N28" s="33" t="str">
        <f t="shared" si="4"/>
        <v/>
      </c>
      <c r="O28" s="197"/>
      <c r="P28" s="194" t="str">
        <f t="shared" si="8"/>
        <v/>
      </c>
      <c r="Q28" s="79" t="str">
        <f t="shared" si="17"/>
        <v>Tấm</v>
      </c>
      <c r="R28" s="172">
        <f t="shared" si="18"/>
        <v>1.7031711905401772E-2</v>
      </c>
      <c r="S28" s="84">
        <f t="shared" si="10"/>
        <v>0.91</v>
      </c>
      <c r="T28" s="195">
        <f t="shared" si="11"/>
        <v>0</v>
      </c>
      <c r="U28" s="196">
        <f t="shared" si="12"/>
        <v>0</v>
      </c>
      <c r="V28" s="69">
        <f t="shared" si="19"/>
        <v>1</v>
      </c>
      <c r="W28" s="69" t="str">
        <f t="shared" si="20"/>
        <v>IN</v>
      </c>
      <c r="X28" s="32">
        <f t="shared" si="21"/>
        <v>1</v>
      </c>
      <c r="Y28" s="218">
        <f t="shared" si="22"/>
        <v>7.0980000000000001E-4</v>
      </c>
      <c r="Z28" s="32"/>
    </row>
    <row r="29" spans="1:31" ht="30" customHeight="1">
      <c r="A29" s="70" t="str">
        <f t="shared" si="15"/>
        <v>RO.FF.02A.R</v>
      </c>
      <c r="B29" s="70" t="str">
        <f t="shared" si="16"/>
        <v>Muc 1.1</v>
      </c>
      <c r="C29" s="139" t="s">
        <v>245</v>
      </c>
      <c r="D29" s="26" t="s">
        <v>246</v>
      </c>
      <c r="E29" s="25">
        <v>14</v>
      </c>
      <c r="F29" s="25">
        <v>130</v>
      </c>
      <c r="G29" s="25">
        <v>390</v>
      </c>
      <c r="H29" s="25">
        <v>1</v>
      </c>
      <c r="I29" s="26" t="s">
        <v>243</v>
      </c>
      <c r="J29" s="25" t="s">
        <v>236</v>
      </c>
      <c r="K29" s="25" t="s">
        <v>244</v>
      </c>
      <c r="L29" s="193"/>
      <c r="M29" s="25"/>
      <c r="N29" s="33" t="str">
        <f t="shared" si="4"/>
        <v/>
      </c>
      <c r="O29" s="197"/>
      <c r="P29" s="194" t="str">
        <f t="shared" si="8"/>
        <v/>
      </c>
      <c r="Q29" s="79" t="str">
        <f t="shared" si="17"/>
        <v>Tấm</v>
      </c>
      <c r="R29" s="172">
        <f t="shared" si="18"/>
        <v>1.7031711905401772E-2</v>
      </c>
      <c r="S29" s="84">
        <f t="shared" si="10"/>
        <v>0.91</v>
      </c>
      <c r="T29" s="195">
        <f t="shared" si="11"/>
        <v>0</v>
      </c>
      <c r="U29" s="196">
        <f t="shared" si="12"/>
        <v>0</v>
      </c>
      <c r="V29" s="69">
        <f t="shared" si="19"/>
        <v>1</v>
      </c>
      <c r="W29" s="69" t="str">
        <f t="shared" si="20"/>
        <v>IN</v>
      </c>
      <c r="X29" s="32">
        <f t="shared" si="21"/>
        <v>1</v>
      </c>
      <c r="Y29" s="218">
        <f t="shared" si="22"/>
        <v>7.0980000000000001E-4</v>
      </c>
      <c r="Z29" s="32"/>
    </row>
    <row r="30" spans="1:31" ht="30" customHeight="1">
      <c r="A30" s="70" t="str">
        <f t="shared" si="15"/>
        <v>RO.FF.02A.R</v>
      </c>
      <c r="B30" s="70" t="str">
        <f t="shared" si="16"/>
        <v>Muc 1.1</v>
      </c>
      <c r="C30" s="139" t="s">
        <v>247</v>
      </c>
      <c r="D30" s="26" t="s">
        <v>248</v>
      </c>
      <c r="E30" s="25">
        <v>14</v>
      </c>
      <c r="F30" s="25">
        <v>103.5</v>
      </c>
      <c r="G30" s="25">
        <v>408</v>
      </c>
      <c r="H30" s="25">
        <v>1</v>
      </c>
      <c r="I30" s="26" t="s">
        <v>243</v>
      </c>
      <c r="J30" s="25" t="s">
        <v>236</v>
      </c>
      <c r="K30" s="25" t="s">
        <v>218</v>
      </c>
      <c r="L30" s="193"/>
      <c r="M30" s="25"/>
      <c r="N30" s="33" t="str">
        <f t="shared" si="4"/>
        <v/>
      </c>
      <c r="O30" s="197"/>
      <c r="P30" s="194" t="str">
        <f t="shared" si="8"/>
        <v/>
      </c>
      <c r="Q30" s="79" t="str">
        <f t="shared" si="17"/>
        <v>Tấm</v>
      </c>
      <c r="R30" s="172">
        <f t="shared" si="18"/>
        <v>1.4185702768073098E-2</v>
      </c>
      <c r="S30" s="84">
        <f t="shared" si="10"/>
        <v>0.40799999999999997</v>
      </c>
      <c r="T30" s="195">
        <f t="shared" si="11"/>
        <v>0</v>
      </c>
      <c r="U30" s="196">
        <f t="shared" si="12"/>
        <v>0</v>
      </c>
      <c r="V30" s="69">
        <f t="shared" si="19"/>
        <v>1</v>
      </c>
      <c r="W30" s="69" t="str">
        <f t="shared" si="20"/>
        <v>IN</v>
      </c>
      <c r="X30" s="32">
        <f t="shared" si="21"/>
        <v>1</v>
      </c>
      <c r="Y30" s="218">
        <f t="shared" si="22"/>
        <v>5.9119200000000004E-4</v>
      </c>
      <c r="Z30" s="32"/>
    </row>
    <row r="31" spans="1:31" ht="30" customHeight="1">
      <c r="A31" s="70" t="str">
        <f t="shared" si="15"/>
        <v>RO.FF.02A.R</v>
      </c>
      <c r="B31" s="70" t="str">
        <f t="shared" si="16"/>
        <v>Muc 1.1</v>
      </c>
      <c r="C31" s="139" t="s">
        <v>249</v>
      </c>
      <c r="D31" s="26" t="s">
        <v>250</v>
      </c>
      <c r="E31" s="25">
        <v>14</v>
      </c>
      <c r="F31" s="25">
        <v>103.5</v>
      </c>
      <c r="G31" s="25">
        <v>408</v>
      </c>
      <c r="H31" s="25">
        <v>1</v>
      </c>
      <c r="I31" s="26" t="s">
        <v>243</v>
      </c>
      <c r="J31" s="25" t="s">
        <v>236</v>
      </c>
      <c r="K31" s="25" t="s">
        <v>218</v>
      </c>
      <c r="L31" s="193"/>
      <c r="M31" s="25"/>
      <c r="N31" s="33" t="str">
        <f t="shared" si="4"/>
        <v/>
      </c>
      <c r="O31" s="197"/>
      <c r="P31" s="194" t="str">
        <f t="shared" si="8"/>
        <v/>
      </c>
      <c r="Q31" s="79" t="str">
        <f t="shared" si="17"/>
        <v>Tấm</v>
      </c>
      <c r="R31" s="172">
        <f t="shared" si="18"/>
        <v>1.4185702768073098E-2</v>
      </c>
      <c r="S31" s="84">
        <f t="shared" si="10"/>
        <v>0.40799999999999997</v>
      </c>
      <c r="T31" s="195">
        <f t="shared" si="11"/>
        <v>0</v>
      </c>
      <c r="U31" s="196">
        <f t="shared" si="12"/>
        <v>0</v>
      </c>
      <c r="V31" s="69">
        <f t="shared" si="19"/>
        <v>1</v>
      </c>
      <c r="W31" s="69" t="str">
        <f t="shared" si="20"/>
        <v>IN</v>
      </c>
      <c r="X31" s="32">
        <f t="shared" si="21"/>
        <v>1</v>
      </c>
      <c r="Y31" s="218">
        <f t="shared" si="22"/>
        <v>5.9119200000000004E-4</v>
      </c>
      <c r="Z31" s="32"/>
    </row>
    <row r="32" spans="1:31" ht="30" customHeight="1">
      <c r="A32" s="70" t="str">
        <f t="shared" si="15"/>
        <v>RO.FF.02A.R</v>
      </c>
      <c r="B32" s="70" t="str">
        <f t="shared" si="16"/>
        <v>Muc 1.1</v>
      </c>
      <c r="C32" s="139" t="s">
        <v>251</v>
      </c>
      <c r="D32" s="26" t="s">
        <v>252</v>
      </c>
      <c r="E32" s="25">
        <v>13</v>
      </c>
      <c r="F32" s="25">
        <v>390</v>
      </c>
      <c r="G32" s="25">
        <v>418</v>
      </c>
      <c r="H32" s="25">
        <v>1</v>
      </c>
      <c r="I32" s="26" t="s">
        <v>228</v>
      </c>
      <c r="J32" s="25" t="s">
        <v>236</v>
      </c>
      <c r="K32" s="25" t="s">
        <v>218</v>
      </c>
      <c r="L32" s="193"/>
      <c r="M32" s="25"/>
      <c r="N32" s="33" t="str">
        <f t="shared" si="4"/>
        <v/>
      </c>
      <c r="O32" s="197"/>
      <c r="P32" s="194" t="str">
        <f t="shared" si="8"/>
        <v/>
      </c>
      <c r="Q32" s="79" t="str">
        <f t="shared" si="17"/>
        <v>Tấm</v>
      </c>
      <c r="R32" s="172">
        <f t="shared" si="18"/>
        <v>5.4763504434291857E-2</v>
      </c>
      <c r="S32" s="84">
        <f t="shared" si="10"/>
        <v>0.41799999999999998</v>
      </c>
      <c r="T32" s="195">
        <f t="shared" si="11"/>
        <v>0</v>
      </c>
      <c r="U32" s="196">
        <f t="shared" si="12"/>
        <v>0</v>
      </c>
      <c r="V32" s="69">
        <f t="shared" si="19"/>
        <v>1</v>
      </c>
      <c r="W32" s="69" t="str">
        <f t="shared" si="20"/>
        <v>IN</v>
      </c>
      <c r="X32" s="32">
        <f t="shared" si="21"/>
        <v>1</v>
      </c>
      <c r="Y32" s="218">
        <f t="shared" si="22"/>
        <v>2.11926E-3</v>
      </c>
      <c r="Z32" s="32"/>
    </row>
    <row r="33" spans="1:26" ht="30" customHeight="1">
      <c r="A33" s="70" t="str">
        <f t="shared" si="15"/>
        <v>RO.FF.02A.R</v>
      </c>
      <c r="B33" s="70" t="str">
        <f t="shared" si="16"/>
        <v>Muc 1.1</v>
      </c>
      <c r="C33" s="139" t="s">
        <v>253</v>
      </c>
      <c r="D33" s="26" t="s">
        <v>254</v>
      </c>
      <c r="E33" s="25">
        <v>17</v>
      </c>
      <c r="F33" s="25">
        <v>446</v>
      </c>
      <c r="G33" s="25">
        <v>173</v>
      </c>
      <c r="H33" s="25">
        <v>1</v>
      </c>
      <c r="I33" s="26" t="s">
        <v>255</v>
      </c>
      <c r="J33" s="25" t="s">
        <v>256</v>
      </c>
      <c r="K33" s="25" t="s">
        <v>211</v>
      </c>
      <c r="L33" s="193"/>
      <c r="M33" s="25"/>
      <c r="N33" s="33" t="str">
        <f t="shared" si="4"/>
        <v/>
      </c>
      <c r="O33" s="197"/>
      <c r="P33" s="194" t="str">
        <f t="shared" si="8"/>
        <v/>
      </c>
      <c r="Q33" s="79" t="str">
        <f t="shared" si="17"/>
        <v>Tấm</v>
      </c>
      <c r="R33" s="172">
        <f t="shared" si="18"/>
        <v>2.5919779629131955E-2</v>
      </c>
      <c r="S33" s="84">
        <f t="shared" si="10"/>
        <v>1.238</v>
      </c>
      <c r="T33" s="195">
        <f t="shared" si="11"/>
        <v>0</v>
      </c>
      <c r="U33" s="196">
        <f t="shared" si="12"/>
        <v>0</v>
      </c>
      <c r="V33" s="69">
        <f t="shared" si="19"/>
        <v>1</v>
      </c>
      <c r="W33" s="69" t="str">
        <f t="shared" si="20"/>
        <v>IN</v>
      </c>
      <c r="X33" s="32">
        <f t="shared" si="21"/>
        <v>1</v>
      </c>
      <c r="Y33" s="218">
        <f t="shared" si="22"/>
        <v>1.3116860000000001E-3</v>
      </c>
      <c r="Z33" s="32"/>
    </row>
    <row r="34" spans="1:26" ht="30" customHeight="1">
      <c r="A34" s="70" t="str">
        <f t="shared" si="15"/>
        <v>RO.FF.02A.R</v>
      </c>
      <c r="B34" s="70" t="str">
        <f t="shared" si="16"/>
        <v>Muc 1.1</v>
      </c>
      <c r="C34" s="139" t="s">
        <v>257</v>
      </c>
      <c r="D34" s="26" t="s">
        <v>258</v>
      </c>
      <c r="E34" s="25">
        <v>17</v>
      </c>
      <c r="F34" s="25">
        <v>15</v>
      </c>
      <c r="G34" s="25">
        <v>445</v>
      </c>
      <c r="H34" s="25">
        <v>1</v>
      </c>
      <c r="I34" s="26" t="s">
        <v>255</v>
      </c>
      <c r="J34" s="25" t="s">
        <v>259</v>
      </c>
      <c r="K34" s="25" t="s">
        <v>244</v>
      </c>
      <c r="L34" s="193"/>
      <c r="M34" s="25"/>
      <c r="N34" s="33" t="str">
        <f t="shared" si="4"/>
        <v/>
      </c>
      <c r="O34" s="197"/>
      <c r="P34" s="194" t="str">
        <f t="shared" si="8"/>
        <v/>
      </c>
      <c r="Q34" s="79" t="str">
        <f t="shared" si="17"/>
        <v>Tấm</v>
      </c>
      <c r="R34" s="172">
        <f t="shared" si="18"/>
        <v>2.2423407686105886E-3</v>
      </c>
      <c r="S34" s="84">
        <f t="shared" si="10"/>
        <v>0.90500000000000003</v>
      </c>
      <c r="T34" s="195">
        <f t="shared" si="11"/>
        <v>0</v>
      </c>
      <c r="U34" s="196">
        <f t="shared" si="12"/>
        <v>0</v>
      </c>
      <c r="V34" s="69">
        <f t="shared" si="19"/>
        <v>1</v>
      </c>
      <c r="W34" s="69" t="str">
        <f t="shared" si="20"/>
        <v>IN</v>
      </c>
      <c r="X34" s="32">
        <f t="shared" si="21"/>
        <v>1</v>
      </c>
      <c r="Y34" s="218">
        <f t="shared" si="22"/>
        <v>1.1347500000000001E-4</v>
      </c>
      <c r="Z34" s="32"/>
    </row>
    <row r="35" spans="1:26" ht="30" customHeight="1">
      <c r="A35" s="70" t="str">
        <f t="shared" si="15"/>
        <v>RO.FF.02A.R</v>
      </c>
      <c r="B35" s="70" t="str">
        <f t="shared" si="16"/>
        <v>Muc 1.1</v>
      </c>
      <c r="C35" s="139" t="s">
        <v>260</v>
      </c>
      <c r="D35" s="26" t="s">
        <v>261</v>
      </c>
      <c r="E35" s="25">
        <v>17</v>
      </c>
      <c r="F35" s="25">
        <v>15</v>
      </c>
      <c r="G35" s="25">
        <v>1110</v>
      </c>
      <c r="H35" s="25">
        <v>1</v>
      </c>
      <c r="I35" s="26" t="s">
        <v>255</v>
      </c>
      <c r="J35" s="25" t="s">
        <v>259</v>
      </c>
      <c r="K35" s="25" t="s">
        <v>244</v>
      </c>
      <c r="L35" s="193"/>
      <c r="M35" s="25"/>
      <c r="N35" s="33" t="str">
        <f t="shared" si="4"/>
        <v/>
      </c>
      <c r="O35" s="197"/>
      <c r="P35" s="194" t="str">
        <f t="shared" si="8"/>
        <v/>
      </c>
      <c r="Q35" s="79" t="str">
        <f t="shared" si="17"/>
        <v>Tấm</v>
      </c>
      <c r="R35" s="172">
        <f t="shared" si="18"/>
        <v>5.5932545014780975E-3</v>
      </c>
      <c r="S35" s="84">
        <f t="shared" si="10"/>
        <v>2.2350000000000003</v>
      </c>
      <c r="T35" s="195">
        <f t="shared" si="11"/>
        <v>0</v>
      </c>
      <c r="U35" s="196">
        <f t="shared" si="12"/>
        <v>0</v>
      </c>
      <c r="V35" s="69">
        <f t="shared" si="19"/>
        <v>1</v>
      </c>
      <c r="W35" s="69" t="str">
        <f t="shared" si="20"/>
        <v>IN</v>
      </c>
      <c r="X35" s="32">
        <f t="shared" si="21"/>
        <v>1</v>
      </c>
      <c r="Y35" s="218">
        <f t="shared" si="22"/>
        <v>2.8305000000000002E-4</v>
      </c>
      <c r="Z35" s="32"/>
    </row>
    <row r="36" spans="1:26" ht="30" customHeight="1">
      <c r="A36" s="70" t="str">
        <f t="shared" si="15"/>
        <v>RO.FF.02A.R</v>
      </c>
      <c r="B36" s="70" t="str">
        <f t="shared" si="16"/>
        <v>Muc 1.1</v>
      </c>
      <c r="C36" s="139" t="s">
        <v>262</v>
      </c>
      <c r="D36" s="26" t="s">
        <v>263</v>
      </c>
      <c r="E36" s="25">
        <v>13</v>
      </c>
      <c r="F36" s="25">
        <v>20</v>
      </c>
      <c r="G36" s="25">
        <v>1093</v>
      </c>
      <c r="H36" s="25">
        <v>1</v>
      </c>
      <c r="I36" s="26" t="s">
        <v>228</v>
      </c>
      <c r="J36" s="25" t="s">
        <v>188</v>
      </c>
      <c r="K36" s="25" t="s">
        <v>188</v>
      </c>
      <c r="L36" s="193"/>
      <c r="M36" s="25"/>
      <c r="N36" s="33" t="str">
        <f t="shared" si="4"/>
        <v/>
      </c>
      <c r="O36" s="197"/>
      <c r="P36" s="194" t="str">
        <f t="shared" si="8"/>
        <v/>
      </c>
      <c r="Q36" s="79" t="str">
        <f t="shared" si="17"/>
        <v>Tấm</v>
      </c>
      <c r="R36" s="172">
        <f t="shared" si="18"/>
        <v>7.343456060198871E-3</v>
      </c>
      <c r="S36" s="84">
        <f t="shared" si="10"/>
        <v>0</v>
      </c>
      <c r="T36" s="195">
        <f t="shared" si="11"/>
        <v>0</v>
      </c>
      <c r="U36" s="196">
        <f t="shared" si="12"/>
        <v>0</v>
      </c>
      <c r="V36" s="69">
        <f t="shared" si="19"/>
        <v>1</v>
      </c>
      <c r="W36" s="69" t="str">
        <f t="shared" si="20"/>
        <v>IN</v>
      </c>
      <c r="X36" s="32">
        <f t="shared" si="21"/>
        <v>1</v>
      </c>
      <c r="Y36" s="218">
        <f t="shared" si="22"/>
        <v>2.8418000000000003E-4</v>
      </c>
      <c r="Z36" s="32"/>
    </row>
    <row r="37" spans="1:26" ht="30" customHeight="1">
      <c r="A37" s="70" t="str">
        <f t="shared" si="15"/>
        <v>RO.FF.02A.R</v>
      </c>
      <c r="B37" s="70" t="str">
        <f t="shared" si="16"/>
        <v>Muc 1.1</v>
      </c>
      <c r="C37" s="139" t="s">
        <v>264</v>
      </c>
      <c r="D37" s="26" t="s">
        <v>265</v>
      </c>
      <c r="E37" s="25">
        <v>13</v>
      </c>
      <c r="F37" s="25">
        <v>20</v>
      </c>
      <c r="G37" s="25">
        <v>408</v>
      </c>
      <c r="H37" s="25">
        <v>1</v>
      </c>
      <c r="I37" s="26" t="s">
        <v>228</v>
      </c>
      <c r="J37" s="25" t="s">
        <v>188</v>
      </c>
      <c r="K37" s="25" t="s">
        <v>188</v>
      </c>
      <c r="L37" s="193"/>
      <c r="M37" s="25"/>
      <c r="N37" s="33" t="str">
        <f t="shared" si="4"/>
        <v/>
      </c>
      <c r="O37" s="197"/>
      <c r="P37" s="194" t="str">
        <f t="shared" si="8"/>
        <v/>
      </c>
      <c r="Q37" s="79" t="str">
        <f t="shared" si="17"/>
        <v>Tấm</v>
      </c>
      <c r="R37" s="172">
        <f t="shared" si="18"/>
        <v>2.7411986025262028E-3</v>
      </c>
      <c r="S37" s="84">
        <f t="shared" si="10"/>
        <v>0</v>
      </c>
      <c r="T37" s="195">
        <f t="shared" si="11"/>
        <v>0</v>
      </c>
      <c r="U37" s="196">
        <f t="shared" si="12"/>
        <v>0</v>
      </c>
      <c r="V37" s="69">
        <f t="shared" si="19"/>
        <v>1</v>
      </c>
      <c r="W37" s="69" t="str">
        <f t="shared" si="20"/>
        <v>IN</v>
      </c>
      <c r="X37" s="32">
        <f t="shared" si="21"/>
        <v>1</v>
      </c>
      <c r="Y37" s="218">
        <f t="shared" si="22"/>
        <v>1.0608E-4</v>
      </c>
      <c r="Z37" s="32"/>
    </row>
    <row r="38" spans="1:26" ht="30" customHeight="1">
      <c r="A38" s="70" t="str">
        <f t="shared" si="15"/>
        <v>RO.FF.02A.R</v>
      </c>
      <c r="B38" s="70" t="str">
        <f t="shared" si="16"/>
        <v>Muc 1.1</v>
      </c>
      <c r="C38" s="139" t="s">
        <v>266</v>
      </c>
      <c r="D38" s="26" t="s">
        <v>267</v>
      </c>
      <c r="E38" s="25">
        <v>17</v>
      </c>
      <c r="F38" s="25">
        <v>15</v>
      </c>
      <c r="G38" s="25">
        <v>2368</v>
      </c>
      <c r="H38" s="25">
        <v>1</v>
      </c>
      <c r="I38" s="26" t="s">
        <v>255</v>
      </c>
      <c r="J38" s="25" t="s">
        <v>259</v>
      </c>
      <c r="K38" s="25" t="s">
        <v>268</v>
      </c>
      <c r="L38" s="193"/>
      <c r="M38" s="25"/>
      <c r="N38" s="33" t="str">
        <f t="shared" si="4"/>
        <v/>
      </c>
      <c r="O38" s="197"/>
      <c r="P38" s="194" t="str">
        <f t="shared" si="8"/>
        <v/>
      </c>
      <c r="Q38" s="79" t="str">
        <f t="shared" si="17"/>
        <v>Tấm</v>
      </c>
      <c r="R38" s="172">
        <f t="shared" si="18"/>
        <v>1.1932276269819941E-2</v>
      </c>
      <c r="S38" s="84">
        <f t="shared" si="10"/>
        <v>2.3979999999999997</v>
      </c>
      <c r="T38" s="195">
        <f t="shared" si="11"/>
        <v>0</v>
      </c>
      <c r="U38" s="196">
        <f t="shared" si="12"/>
        <v>0</v>
      </c>
      <c r="V38" s="69">
        <f t="shared" si="19"/>
        <v>1</v>
      </c>
      <c r="W38" s="69" t="str">
        <f t="shared" si="20"/>
        <v>IN</v>
      </c>
      <c r="X38" s="32">
        <f t="shared" si="21"/>
        <v>1</v>
      </c>
      <c r="Y38" s="218">
        <f t="shared" si="22"/>
        <v>6.0384000000000002E-4</v>
      </c>
      <c r="Z38" s="32"/>
    </row>
    <row r="39" spans="1:26" ht="30" customHeight="1">
      <c r="A39" s="70" t="str">
        <f t="shared" si="15"/>
        <v>RO.FF.02A.R</v>
      </c>
      <c r="B39" s="70" t="str">
        <f t="shared" si="16"/>
        <v>Muc 1.1</v>
      </c>
      <c r="C39" s="139" t="s">
        <v>269</v>
      </c>
      <c r="D39" s="26" t="s">
        <v>270</v>
      </c>
      <c r="E39" s="25">
        <v>13</v>
      </c>
      <c r="F39" s="25">
        <v>20</v>
      </c>
      <c r="G39" s="25">
        <v>2368</v>
      </c>
      <c r="H39" s="25">
        <v>1</v>
      </c>
      <c r="I39" s="26" t="s">
        <v>228</v>
      </c>
      <c r="J39" s="25" t="s">
        <v>188</v>
      </c>
      <c r="K39" s="25" t="s">
        <v>188</v>
      </c>
      <c r="L39" s="193"/>
      <c r="M39" s="25"/>
      <c r="N39" s="33" t="str">
        <f t="shared" si="4"/>
        <v/>
      </c>
      <c r="O39" s="197"/>
      <c r="P39" s="194" t="str">
        <f t="shared" si="8"/>
        <v/>
      </c>
      <c r="Q39" s="79" t="str">
        <f t="shared" si="17"/>
        <v>Tấm</v>
      </c>
      <c r="R39" s="172">
        <f t="shared" si="18"/>
        <v>1.5909701693093255E-2</v>
      </c>
      <c r="S39" s="84">
        <f t="shared" si="10"/>
        <v>0</v>
      </c>
      <c r="T39" s="195">
        <f t="shared" si="11"/>
        <v>0</v>
      </c>
      <c r="U39" s="196">
        <f t="shared" si="12"/>
        <v>0</v>
      </c>
      <c r="V39" s="69">
        <f t="shared" si="19"/>
        <v>1</v>
      </c>
      <c r="W39" s="69" t="str">
        <f t="shared" si="20"/>
        <v>IN</v>
      </c>
      <c r="X39" s="32">
        <f t="shared" si="21"/>
        <v>1</v>
      </c>
      <c r="Y39" s="218">
        <f t="shared" si="22"/>
        <v>6.1568000000000007E-4</v>
      </c>
      <c r="Z39" s="32"/>
    </row>
    <row r="40" spans="1:26" ht="30" customHeight="1">
      <c r="A40" s="70" t="str">
        <f t="shared" si="15"/>
        <v>RO.FF.02A.R</v>
      </c>
      <c r="B40" s="70" t="str">
        <f t="shared" si="16"/>
        <v>Muc 1.1</v>
      </c>
      <c r="C40" s="139" t="s">
        <v>271</v>
      </c>
      <c r="D40" s="26" t="s">
        <v>272</v>
      </c>
      <c r="E40" s="25">
        <v>17</v>
      </c>
      <c r="F40" s="25">
        <v>100</v>
      </c>
      <c r="G40" s="25">
        <v>1125</v>
      </c>
      <c r="H40" s="25">
        <v>1</v>
      </c>
      <c r="I40" s="26" t="s">
        <v>255</v>
      </c>
      <c r="J40" s="25" t="s">
        <v>259</v>
      </c>
      <c r="K40" s="25" t="s">
        <v>244</v>
      </c>
      <c r="L40" s="193"/>
      <c r="M40" s="25"/>
      <c r="N40" s="33" t="str">
        <f t="shared" si="4"/>
        <v/>
      </c>
      <c r="O40" s="197"/>
      <c r="P40" s="194" t="str">
        <f t="shared" si="8"/>
        <v/>
      </c>
      <c r="Q40" s="79" t="str">
        <f t="shared" si="17"/>
        <v>Tấm</v>
      </c>
      <c r="R40" s="172">
        <f t="shared" si="18"/>
        <v>3.7792260145122276E-2</v>
      </c>
      <c r="S40" s="84">
        <f t="shared" si="10"/>
        <v>2.35</v>
      </c>
      <c r="T40" s="195">
        <f t="shared" si="11"/>
        <v>0</v>
      </c>
      <c r="U40" s="196">
        <f t="shared" si="12"/>
        <v>0</v>
      </c>
      <c r="V40" s="69">
        <f t="shared" si="19"/>
        <v>1</v>
      </c>
      <c r="W40" s="69" t="str">
        <f t="shared" si="20"/>
        <v>IN</v>
      </c>
      <c r="X40" s="32">
        <f t="shared" si="21"/>
        <v>1</v>
      </c>
      <c r="Y40" s="218">
        <f t="shared" si="22"/>
        <v>1.9125000000000001E-3</v>
      </c>
      <c r="Z40" s="32"/>
    </row>
    <row r="41" spans="1:26" ht="30" customHeight="1">
      <c r="A41" s="70" t="str">
        <f t="shared" si="15"/>
        <v>RO.FF.02A.R</v>
      </c>
      <c r="B41" s="70" t="str">
        <f t="shared" si="16"/>
        <v>Muc 1.1</v>
      </c>
      <c r="C41" s="139" t="s">
        <v>273</v>
      </c>
      <c r="D41" s="26" t="s">
        <v>274</v>
      </c>
      <c r="E41" s="25">
        <v>17</v>
      </c>
      <c r="F41" s="25">
        <v>100</v>
      </c>
      <c r="G41" s="25">
        <v>445</v>
      </c>
      <c r="H41" s="25">
        <v>1</v>
      </c>
      <c r="I41" s="26" t="s">
        <v>255</v>
      </c>
      <c r="J41" s="25" t="s">
        <v>259</v>
      </c>
      <c r="K41" s="25" t="s">
        <v>244</v>
      </c>
      <c r="L41" s="193"/>
      <c r="M41" s="25"/>
      <c r="N41" s="33" t="str">
        <f t="shared" si="4"/>
        <v/>
      </c>
      <c r="O41" s="197"/>
      <c r="P41" s="194" t="str">
        <f t="shared" si="8"/>
        <v/>
      </c>
      <c r="Q41" s="79" t="str">
        <f t="shared" si="17"/>
        <v>Tấm</v>
      </c>
      <c r="R41" s="172">
        <f t="shared" si="18"/>
        <v>1.4948938457403924E-2</v>
      </c>
      <c r="S41" s="84">
        <f t="shared" si="10"/>
        <v>0.99</v>
      </c>
      <c r="T41" s="195">
        <f t="shared" si="11"/>
        <v>0</v>
      </c>
      <c r="U41" s="196">
        <f t="shared" si="12"/>
        <v>0</v>
      </c>
      <c r="V41" s="69">
        <f t="shared" si="19"/>
        <v>1</v>
      </c>
      <c r="W41" s="69" t="str">
        <f t="shared" si="20"/>
        <v>IN</v>
      </c>
      <c r="X41" s="32">
        <f t="shared" si="21"/>
        <v>1</v>
      </c>
      <c r="Y41" s="218">
        <f t="shared" si="22"/>
        <v>7.5650000000000001E-4</v>
      </c>
      <c r="Z41" s="32"/>
    </row>
    <row r="42" spans="1:26" ht="30" customHeight="1">
      <c r="A42" s="70" t="str">
        <f t="shared" si="15"/>
        <v>RO.FF.02A.R</v>
      </c>
      <c r="B42" s="70" t="str">
        <f t="shared" si="16"/>
        <v>Muc 1.1</v>
      </c>
      <c r="C42" s="139" t="s">
        <v>275</v>
      </c>
      <c r="D42" s="26" t="s">
        <v>276</v>
      </c>
      <c r="E42" s="25">
        <v>27</v>
      </c>
      <c r="F42" s="25">
        <v>430.5</v>
      </c>
      <c r="G42" s="25">
        <v>450</v>
      </c>
      <c r="H42" s="25">
        <v>1</v>
      </c>
      <c r="I42" s="26" t="s">
        <v>223</v>
      </c>
      <c r="J42" s="25" t="s">
        <v>205</v>
      </c>
      <c r="K42" s="25" t="s">
        <v>218</v>
      </c>
      <c r="L42" s="193"/>
      <c r="M42" s="25"/>
      <c r="N42" s="33" t="str">
        <f t="shared" si="4"/>
        <v/>
      </c>
      <c r="O42" s="197"/>
      <c r="P42" s="194" t="str">
        <f t="shared" si="8"/>
        <v/>
      </c>
      <c r="Q42" s="79" t="str">
        <f t="shared" si="17"/>
        <v>Tấm</v>
      </c>
      <c r="R42" s="172">
        <f t="shared" si="18"/>
        <v>6.507827196990057E-2</v>
      </c>
      <c r="S42" s="84">
        <f t="shared" si="10"/>
        <v>0.45</v>
      </c>
      <c r="T42" s="195">
        <f t="shared" si="11"/>
        <v>0</v>
      </c>
      <c r="U42" s="196">
        <f t="shared" si="12"/>
        <v>0</v>
      </c>
      <c r="V42" s="69">
        <f t="shared" si="19"/>
        <v>1</v>
      </c>
      <c r="W42" s="69" t="str">
        <f t="shared" si="20"/>
        <v>IN</v>
      </c>
      <c r="X42" s="32">
        <f t="shared" si="21"/>
        <v>1</v>
      </c>
      <c r="Y42" s="218">
        <f t="shared" si="22"/>
        <v>5.2305750000000003E-3</v>
      </c>
      <c r="Z42" s="32"/>
    </row>
    <row r="43" spans="1:26" ht="30" customHeight="1">
      <c r="A43" s="70" t="str">
        <f t="shared" si="15"/>
        <v>RO.FF.02A.R</v>
      </c>
      <c r="B43" s="70" t="str">
        <f t="shared" si="16"/>
        <v>Muc 1.1</v>
      </c>
      <c r="C43" s="139" t="s">
        <v>277</v>
      </c>
      <c r="D43" s="26" t="s">
        <v>278</v>
      </c>
      <c r="E43" s="25">
        <v>27</v>
      </c>
      <c r="F43" s="25">
        <v>217.5</v>
      </c>
      <c r="G43" s="25">
        <v>450</v>
      </c>
      <c r="H43" s="25">
        <v>1</v>
      </c>
      <c r="I43" s="26" t="s">
        <v>223</v>
      </c>
      <c r="J43" s="25" t="s">
        <v>205</v>
      </c>
      <c r="K43" s="25" t="s">
        <v>206</v>
      </c>
      <c r="L43" s="193"/>
      <c r="M43" s="25"/>
      <c r="N43" s="33" t="str">
        <f t="shared" si="4"/>
        <v/>
      </c>
      <c r="O43" s="197"/>
      <c r="P43" s="194" t="str">
        <f t="shared" si="8"/>
        <v/>
      </c>
      <c r="Q43" s="79" t="str">
        <f t="shared" si="17"/>
        <v>Tấm</v>
      </c>
      <c r="R43" s="172">
        <f t="shared" si="18"/>
        <v>3.287926632625638E-2</v>
      </c>
      <c r="S43" s="84">
        <f t="shared" si="10"/>
        <v>0.9</v>
      </c>
      <c r="T43" s="195">
        <f t="shared" si="11"/>
        <v>0</v>
      </c>
      <c r="U43" s="196">
        <f t="shared" si="12"/>
        <v>0</v>
      </c>
      <c r="V43" s="69">
        <f t="shared" si="19"/>
        <v>1</v>
      </c>
      <c r="W43" s="69" t="str">
        <f t="shared" si="20"/>
        <v>IN</v>
      </c>
      <c r="X43" s="32">
        <f t="shared" si="21"/>
        <v>1</v>
      </c>
      <c r="Y43" s="218">
        <f t="shared" si="22"/>
        <v>2.642625E-3</v>
      </c>
      <c r="Z43" s="32"/>
    </row>
    <row r="44" spans="1:26" ht="30" customHeight="1">
      <c r="A44" s="70" t="str">
        <f t="shared" si="15"/>
        <v>RO.FF.02A.R</v>
      </c>
      <c r="B44" s="70" t="str">
        <f t="shared" si="16"/>
        <v>Muc 1.1</v>
      </c>
      <c r="C44" s="139" t="s">
        <v>279</v>
      </c>
      <c r="D44" s="26" t="s">
        <v>280</v>
      </c>
      <c r="E44" s="25">
        <v>27</v>
      </c>
      <c r="F44" s="25">
        <v>430.5</v>
      </c>
      <c r="G44" s="25">
        <v>450</v>
      </c>
      <c r="H44" s="25">
        <v>1</v>
      </c>
      <c r="I44" s="26" t="s">
        <v>223</v>
      </c>
      <c r="J44" s="25" t="s">
        <v>205</v>
      </c>
      <c r="K44" s="25" t="s">
        <v>218</v>
      </c>
      <c r="L44" s="193"/>
      <c r="M44" s="25"/>
      <c r="N44" s="33" t="str">
        <f t="shared" si="4"/>
        <v/>
      </c>
      <c r="O44" s="197"/>
      <c r="P44" s="194" t="str">
        <f t="shared" si="8"/>
        <v/>
      </c>
      <c r="Q44" s="79" t="str">
        <f t="shared" si="17"/>
        <v>Tấm</v>
      </c>
      <c r="R44" s="172">
        <f t="shared" si="18"/>
        <v>6.507827196990057E-2</v>
      </c>
      <c r="S44" s="84">
        <f t="shared" si="10"/>
        <v>0.45</v>
      </c>
      <c r="T44" s="195">
        <f t="shared" si="11"/>
        <v>0</v>
      </c>
      <c r="U44" s="196">
        <f t="shared" si="12"/>
        <v>0</v>
      </c>
      <c r="V44" s="69">
        <f t="shared" si="19"/>
        <v>1</v>
      </c>
      <c r="W44" s="69" t="str">
        <f t="shared" si="20"/>
        <v>IN</v>
      </c>
      <c r="X44" s="32">
        <f t="shared" si="21"/>
        <v>1</v>
      </c>
      <c r="Y44" s="218">
        <f t="shared" si="22"/>
        <v>5.2305750000000003E-3</v>
      </c>
      <c r="Z44" s="32"/>
    </row>
    <row r="45" spans="1:26" ht="30" customHeight="1">
      <c r="A45" s="70" t="str">
        <f t="shared" si="15"/>
        <v>RO.FF.02A.R</v>
      </c>
      <c r="B45" s="70" t="str">
        <f t="shared" si="16"/>
        <v>Muc 1.1</v>
      </c>
      <c r="C45" s="139" t="s">
        <v>281</v>
      </c>
      <c r="D45" s="26" t="s">
        <v>282</v>
      </c>
      <c r="E45" s="25">
        <v>27</v>
      </c>
      <c r="F45" s="25">
        <v>458.5</v>
      </c>
      <c r="G45" s="25">
        <v>450</v>
      </c>
      <c r="H45" s="25">
        <v>1</v>
      </c>
      <c r="I45" s="26" t="s">
        <v>223</v>
      </c>
      <c r="J45" s="25" t="s">
        <v>205</v>
      </c>
      <c r="K45" s="25" t="s">
        <v>206</v>
      </c>
      <c r="L45" s="193"/>
      <c r="M45" s="25"/>
      <c r="N45" s="33" t="str">
        <f t="shared" si="4"/>
        <v/>
      </c>
      <c r="O45" s="197"/>
      <c r="P45" s="194" t="str">
        <f t="shared" si="8"/>
        <v/>
      </c>
      <c r="Q45" s="79" t="str">
        <f t="shared" si="17"/>
        <v>Tấm</v>
      </c>
      <c r="R45" s="172">
        <f t="shared" si="18"/>
        <v>6.9311005106154261E-2</v>
      </c>
      <c r="S45" s="84">
        <f t="shared" si="10"/>
        <v>0.9</v>
      </c>
      <c r="T45" s="195">
        <f t="shared" si="11"/>
        <v>0</v>
      </c>
      <c r="U45" s="196">
        <f t="shared" si="12"/>
        <v>0</v>
      </c>
      <c r="V45" s="69">
        <f t="shared" si="19"/>
        <v>1</v>
      </c>
      <c r="W45" s="69" t="str">
        <f t="shared" si="20"/>
        <v>IN</v>
      </c>
      <c r="X45" s="32">
        <f t="shared" si="21"/>
        <v>1</v>
      </c>
      <c r="Y45" s="218">
        <f t="shared" si="22"/>
        <v>5.570775E-3</v>
      </c>
      <c r="Z45" s="32"/>
    </row>
    <row r="46" spans="1:26" ht="30" customHeight="1">
      <c r="A46" s="70" t="str">
        <f t="shared" si="15"/>
        <v>RO.FF.02A.R</v>
      </c>
      <c r="B46" s="70" t="str">
        <f t="shared" si="16"/>
        <v>Muc 1.1</v>
      </c>
      <c r="C46" s="139" t="s">
        <v>283</v>
      </c>
      <c r="D46" s="26" t="s">
        <v>284</v>
      </c>
      <c r="E46" s="25">
        <v>15</v>
      </c>
      <c r="F46" s="25">
        <v>240</v>
      </c>
      <c r="G46" s="25">
        <v>581</v>
      </c>
      <c r="H46" s="25">
        <v>1</v>
      </c>
      <c r="I46" s="26" t="s">
        <v>285</v>
      </c>
      <c r="J46" s="25" t="s">
        <v>259</v>
      </c>
      <c r="K46" s="25" t="s">
        <v>206</v>
      </c>
      <c r="L46" s="193"/>
      <c r="M46" s="25"/>
      <c r="N46" s="33" t="str">
        <f t="shared" si="4"/>
        <v/>
      </c>
      <c r="O46" s="197"/>
      <c r="P46" s="194" t="str">
        <f t="shared" si="8"/>
        <v/>
      </c>
      <c r="Q46" s="79" t="str">
        <f t="shared" si="17"/>
        <v>Tấm</v>
      </c>
      <c r="R46" s="172">
        <f t="shared" si="18"/>
        <v>4.6842246707874229E-2</v>
      </c>
      <c r="S46" s="84">
        <f t="shared" si="10"/>
        <v>1.1619999999999999</v>
      </c>
      <c r="T46" s="195">
        <f t="shared" si="11"/>
        <v>0</v>
      </c>
      <c r="U46" s="196">
        <f t="shared" si="12"/>
        <v>0</v>
      </c>
      <c r="V46" s="69">
        <f t="shared" si="19"/>
        <v>1</v>
      </c>
      <c r="W46" s="69" t="str">
        <f t="shared" si="20"/>
        <v>IN</v>
      </c>
      <c r="X46" s="32">
        <f t="shared" si="21"/>
        <v>1</v>
      </c>
      <c r="Y46" s="218">
        <f t="shared" si="22"/>
        <v>2.0916000000000003E-3</v>
      </c>
      <c r="Z46" s="32"/>
    </row>
    <row r="47" spans="1:26" ht="30" customHeight="1">
      <c r="A47" s="70" t="str">
        <f t="shared" si="15"/>
        <v>RO.FF.02A.R</v>
      </c>
      <c r="B47" s="70" t="str">
        <f t="shared" si="16"/>
        <v>Muc 1.1</v>
      </c>
      <c r="C47" s="139" t="s">
        <v>286</v>
      </c>
      <c r="D47" s="26" t="s">
        <v>287</v>
      </c>
      <c r="E47" s="25">
        <v>19</v>
      </c>
      <c r="F47" s="25">
        <v>450</v>
      </c>
      <c r="G47" s="25">
        <v>250</v>
      </c>
      <c r="H47" s="25">
        <v>1</v>
      </c>
      <c r="I47" s="26" t="s">
        <v>235</v>
      </c>
      <c r="J47" s="25" t="s">
        <v>188</v>
      </c>
      <c r="K47" s="25" t="s">
        <v>188</v>
      </c>
      <c r="L47" s="193"/>
      <c r="M47" s="25"/>
      <c r="N47" s="33" t="str">
        <f t="shared" si="4"/>
        <v/>
      </c>
      <c r="O47" s="197"/>
      <c r="P47" s="194" t="str">
        <f t="shared" si="8"/>
        <v/>
      </c>
      <c r="Q47" s="79" t="str">
        <f t="shared" si="17"/>
        <v>Tấm</v>
      </c>
      <c r="R47" s="172">
        <f t="shared" si="18"/>
        <v>3.7792260145122276E-2</v>
      </c>
      <c r="S47" s="84">
        <f t="shared" si="10"/>
        <v>0</v>
      </c>
      <c r="T47" s="195">
        <f t="shared" si="11"/>
        <v>0</v>
      </c>
      <c r="U47" s="196">
        <f t="shared" si="12"/>
        <v>0</v>
      </c>
      <c r="V47" s="69">
        <f t="shared" si="19"/>
        <v>1</v>
      </c>
      <c r="W47" s="69" t="str">
        <f t="shared" si="20"/>
        <v>IN</v>
      </c>
      <c r="X47" s="32">
        <f t="shared" si="21"/>
        <v>1</v>
      </c>
      <c r="Y47" s="218">
        <f t="shared" si="22"/>
        <v>2.1375000000000001E-3</v>
      </c>
      <c r="Z47" s="32"/>
    </row>
    <row r="48" spans="1:26" ht="30" customHeight="1">
      <c r="A48" s="70" t="str">
        <f t="shared" si="15"/>
        <v>RO.FF.02A.R</v>
      </c>
      <c r="B48" s="70" t="str">
        <f t="shared" si="16"/>
        <v>Muc 1.1</v>
      </c>
      <c r="C48" s="139" t="s">
        <v>288</v>
      </c>
      <c r="D48" s="26" t="s">
        <v>289</v>
      </c>
      <c r="E48" s="25">
        <v>30</v>
      </c>
      <c r="F48" s="25">
        <v>730</v>
      </c>
      <c r="G48" s="25">
        <v>900</v>
      </c>
      <c r="H48" s="25">
        <v>1</v>
      </c>
      <c r="I48" s="26" t="s">
        <v>188</v>
      </c>
      <c r="J48" s="25" t="s">
        <v>188</v>
      </c>
      <c r="K48" s="25" t="s">
        <v>188</v>
      </c>
      <c r="L48" s="193"/>
      <c r="M48" s="25"/>
      <c r="N48" s="33" t="str">
        <f t="shared" si="4"/>
        <v/>
      </c>
      <c r="O48" s="197" t="s">
        <v>308</v>
      </c>
      <c r="P48" s="194" t="str">
        <f t="shared" si="8"/>
        <v/>
      </c>
      <c r="Q48" s="79" t="str">
        <f t="shared" si="17"/>
        <v/>
      </c>
      <c r="R48" s="172">
        <f t="shared" si="18"/>
        <v>0</v>
      </c>
      <c r="S48" s="84">
        <f t="shared" si="10"/>
        <v>0</v>
      </c>
      <c r="T48" s="195">
        <f t="shared" si="11"/>
        <v>0</v>
      </c>
      <c r="U48" s="196">
        <f t="shared" si="12"/>
        <v>0</v>
      </c>
      <c r="V48" s="69">
        <f t="shared" si="19"/>
        <v>1</v>
      </c>
      <c r="W48" s="69" t="str">
        <f t="shared" si="20"/>
        <v>IN</v>
      </c>
      <c r="X48" s="32">
        <f t="shared" si="21"/>
        <v>1</v>
      </c>
      <c r="Y48" s="218">
        <f t="shared" si="22"/>
        <v>1.9710000000000002E-2</v>
      </c>
      <c r="Z48" s="32"/>
    </row>
    <row r="49" spans="1:26" ht="30" customHeight="1">
      <c r="A49" s="70" t="str">
        <f t="shared" si="15"/>
        <v>RO.FF.02A.R</v>
      </c>
      <c r="B49" s="70" t="str">
        <f t="shared" si="16"/>
        <v>Muc 1.1</v>
      </c>
      <c r="C49" s="139" t="s">
        <v>202</v>
      </c>
      <c r="D49" s="26" t="s">
        <v>290</v>
      </c>
      <c r="E49" s="25">
        <v>15</v>
      </c>
      <c r="F49" s="25">
        <v>20</v>
      </c>
      <c r="G49" s="25">
        <v>900</v>
      </c>
      <c r="H49" s="25">
        <v>1</v>
      </c>
      <c r="I49" s="26" t="s">
        <v>285</v>
      </c>
      <c r="J49" s="25" t="s">
        <v>188</v>
      </c>
      <c r="K49" s="25" t="s">
        <v>188</v>
      </c>
      <c r="L49" s="193"/>
      <c r="M49" s="25"/>
      <c r="N49" s="33" t="str">
        <f t="shared" si="4"/>
        <v/>
      </c>
      <c r="O49" s="197"/>
      <c r="P49" s="194" t="str">
        <f t="shared" si="8"/>
        <v/>
      </c>
      <c r="Q49" s="79" t="str">
        <f t="shared" si="17"/>
        <v>Tấm</v>
      </c>
      <c r="R49" s="172">
        <f t="shared" si="18"/>
        <v>6.0467616232195648E-3</v>
      </c>
      <c r="S49" s="84">
        <f t="shared" si="10"/>
        <v>0</v>
      </c>
      <c r="T49" s="195">
        <f t="shared" si="11"/>
        <v>0</v>
      </c>
      <c r="U49" s="196">
        <f t="shared" si="12"/>
        <v>0</v>
      </c>
      <c r="V49" s="69">
        <f t="shared" si="19"/>
        <v>1</v>
      </c>
      <c r="W49" s="69" t="str">
        <f t="shared" si="20"/>
        <v>IN</v>
      </c>
      <c r="X49" s="32">
        <f t="shared" si="21"/>
        <v>1</v>
      </c>
      <c r="Y49" s="218">
        <f t="shared" si="22"/>
        <v>2.7E-4</v>
      </c>
      <c r="Z49" s="32"/>
    </row>
    <row r="50" spans="1:26" ht="30" customHeight="1">
      <c r="A50" s="70" t="str">
        <f t="shared" si="15"/>
        <v>RO.FF.02A.R</v>
      </c>
      <c r="B50" s="70" t="str">
        <f t="shared" si="16"/>
        <v>Muc 1.1</v>
      </c>
      <c r="C50" s="139" t="s">
        <v>207</v>
      </c>
      <c r="D50" s="26" t="s">
        <v>291</v>
      </c>
      <c r="E50" s="25">
        <v>15</v>
      </c>
      <c r="F50" s="25">
        <v>20</v>
      </c>
      <c r="G50" s="25">
        <v>710</v>
      </c>
      <c r="H50" s="25">
        <v>2</v>
      </c>
      <c r="I50" s="26" t="s">
        <v>285</v>
      </c>
      <c r="J50" s="25" t="s">
        <v>188</v>
      </c>
      <c r="K50" s="25" t="s">
        <v>188</v>
      </c>
      <c r="L50" s="193"/>
      <c r="M50" s="25"/>
      <c r="N50" s="33" t="str">
        <f t="shared" si="4"/>
        <v/>
      </c>
      <c r="O50" s="197"/>
      <c r="P50" s="194" t="str">
        <f t="shared" si="8"/>
        <v/>
      </c>
      <c r="Q50" s="79" t="str">
        <f t="shared" si="17"/>
        <v>Tấm</v>
      </c>
      <c r="R50" s="172">
        <f t="shared" si="18"/>
        <v>9.5404461166353136E-3</v>
      </c>
      <c r="S50" s="84">
        <f t="shared" si="10"/>
        <v>0</v>
      </c>
      <c r="T50" s="195">
        <f t="shared" si="11"/>
        <v>0</v>
      </c>
      <c r="U50" s="196">
        <f t="shared" si="12"/>
        <v>0</v>
      </c>
      <c r="V50" s="69">
        <f t="shared" si="19"/>
        <v>1</v>
      </c>
      <c r="W50" s="69" t="str">
        <f t="shared" si="20"/>
        <v>IN</v>
      </c>
      <c r="X50" s="32">
        <f t="shared" si="21"/>
        <v>1</v>
      </c>
      <c r="Y50" s="218">
        <f t="shared" si="22"/>
        <v>4.26E-4</v>
      </c>
      <c r="Z50" s="32"/>
    </row>
    <row r="51" spans="1:26" ht="30" customHeight="1">
      <c r="A51" s="70" t="str">
        <f t="shared" si="15"/>
        <v>RO.FF.02A.R</v>
      </c>
      <c r="B51" s="70" t="str">
        <f t="shared" si="16"/>
        <v>Muc 1.1</v>
      </c>
      <c r="C51" s="139" t="s">
        <v>209</v>
      </c>
      <c r="D51" s="26" t="s">
        <v>292</v>
      </c>
      <c r="E51" s="25">
        <v>15</v>
      </c>
      <c r="F51" s="25">
        <v>900</v>
      </c>
      <c r="G51" s="25">
        <v>730</v>
      </c>
      <c r="H51" s="25">
        <v>1</v>
      </c>
      <c r="I51" s="26" t="s">
        <v>285</v>
      </c>
      <c r="J51" s="25" t="s">
        <v>188</v>
      </c>
      <c r="K51" s="25" t="s">
        <v>188</v>
      </c>
      <c r="L51" s="193"/>
      <c r="M51" s="25"/>
      <c r="N51" s="33" t="str">
        <f t="shared" si="4"/>
        <v/>
      </c>
      <c r="O51" s="197"/>
      <c r="P51" s="194" t="str">
        <f t="shared" si="8"/>
        <v/>
      </c>
      <c r="Q51" s="79" t="str">
        <f t="shared" si="17"/>
        <v>Tấm</v>
      </c>
      <c r="R51" s="172">
        <f t="shared" si="18"/>
        <v>0.2207067992475141</v>
      </c>
      <c r="S51" s="84">
        <f t="shared" si="10"/>
        <v>0</v>
      </c>
      <c r="T51" s="195">
        <f t="shared" si="11"/>
        <v>0</v>
      </c>
      <c r="U51" s="196">
        <f t="shared" si="12"/>
        <v>0</v>
      </c>
      <c r="V51" s="69">
        <f t="shared" si="19"/>
        <v>1</v>
      </c>
      <c r="W51" s="69" t="str">
        <f t="shared" si="20"/>
        <v>IN</v>
      </c>
      <c r="X51" s="32">
        <f t="shared" si="21"/>
        <v>1</v>
      </c>
      <c r="Y51" s="218">
        <f t="shared" si="22"/>
        <v>9.8550000000000009E-3</v>
      </c>
      <c r="Z51" s="32"/>
    </row>
    <row r="52" spans="1:26" ht="30" customHeight="1">
      <c r="A52" s="70" t="str">
        <f t="shared" si="15"/>
        <v>RO.FF.02A.R</v>
      </c>
      <c r="B52" s="70" t="str">
        <f t="shared" si="16"/>
        <v>Muc 1.1</v>
      </c>
      <c r="C52" s="139" t="s">
        <v>212</v>
      </c>
      <c r="D52" s="26" t="s">
        <v>293</v>
      </c>
      <c r="E52" s="25">
        <v>30</v>
      </c>
      <c r="F52" s="25">
        <v>900</v>
      </c>
      <c r="G52" s="25">
        <v>730</v>
      </c>
      <c r="H52" s="25">
        <v>1</v>
      </c>
      <c r="I52" s="26"/>
      <c r="J52" s="25" t="s">
        <v>294</v>
      </c>
      <c r="K52" s="25" t="s">
        <v>211</v>
      </c>
      <c r="L52" s="193"/>
      <c r="M52" s="25"/>
      <c r="N52" s="33" t="str">
        <f t="shared" si="4"/>
        <v/>
      </c>
      <c r="O52" s="197"/>
      <c r="P52" s="194" t="str">
        <f t="shared" si="8"/>
        <v/>
      </c>
      <c r="Q52" s="79" t="str">
        <f t="shared" si="17"/>
        <v/>
      </c>
      <c r="R52" s="172">
        <f t="shared" si="18"/>
        <v>0</v>
      </c>
      <c r="S52" s="84">
        <f t="shared" si="10"/>
        <v>3.26</v>
      </c>
      <c r="T52" s="195">
        <f t="shared" si="11"/>
        <v>0</v>
      </c>
      <c r="U52" s="196">
        <f t="shared" si="12"/>
        <v>0</v>
      </c>
      <c r="V52" s="69">
        <f t="shared" si="19"/>
        <v>1</v>
      </c>
      <c r="W52" s="69" t="str">
        <f t="shared" si="20"/>
        <v>IN</v>
      </c>
      <c r="X52" s="32">
        <f t="shared" si="21"/>
        <v>1</v>
      </c>
      <c r="Y52" s="218">
        <f t="shared" si="22"/>
        <v>1.9710000000000002E-2</v>
      </c>
      <c r="Z52" s="32"/>
    </row>
    <row r="53" spans="1:26" ht="30" customHeight="1">
      <c r="A53" s="70" t="str">
        <f t="shared" si="15"/>
        <v>RO.FF.02A.R</v>
      </c>
      <c r="B53" s="70" t="str">
        <f t="shared" si="16"/>
        <v>Muc 1.1</v>
      </c>
      <c r="C53" s="139" t="s">
        <v>214</v>
      </c>
      <c r="D53" s="26" t="s">
        <v>295</v>
      </c>
      <c r="E53" s="25">
        <v>15</v>
      </c>
      <c r="F53" s="25">
        <v>55</v>
      </c>
      <c r="G53" s="25">
        <v>860</v>
      </c>
      <c r="H53" s="25">
        <v>2</v>
      </c>
      <c r="I53" s="26" t="s">
        <v>296</v>
      </c>
      <c r="J53" s="25" t="s">
        <v>188</v>
      </c>
      <c r="K53" s="25" t="s">
        <v>188</v>
      </c>
      <c r="L53" s="193"/>
      <c r="M53" s="25" t="s">
        <v>305</v>
      </c>
      <c r="N53" s="33" t="str">
        <f t="shared" si="4"/>
        <v>2m2d2r</v>
      </c>
      <c r="O53" s="197"/>
      <c r="P53" s="194" t="str">
        <f t="shared" si="8"/>
        <v>2COM</v>
      </c>
      <c r="Q53" s="79" t="str">
        <f t="shared" si="17"/>
        <v>M3</v>
      </c>
      <c r="R53" s="172">
        <f t="shared" si="18"/>
        <v>1.4189999999999999E-3</v>
      </c>
      <c r="S53" s="84">
        <f t="shared" si="10"/>
        <v>0</v>
      </c>
      <c r="T53" s="195">
        <f t="shared" si="11"/>
        <v>0</v>
      </c>
      <c r="U53" s="196">
        <f t="shared" si="12"/>
        <v>0.24410000000000001</v>
      </c>
      <c r="V53" s="69">
        <f t="shared" si="19"/>
        <v>1</v>
      </c>
      <c r="W53" s="69" t="str">
        <f t="shared" si="20"/>
        <v>IN</v>
      </c>
      <c r="X53" s="32">
        <f t="shared" si="21"/>
        <v>1</v>
      </c>
      <c r="Y53" s="218">
        <f t="shared" si="22"/>
        <v>1.4190000000000001E-3</v>
      </c>
      <c r="Z53" s="32"/>
    </row>
    <row r="54" spans="1:26" ht="30" customHeight="1">
      <c r="A54" s="70" t="str">
        <f t="shared" si="15"/>
        <v>RO.FF.02A.R</v>
      </c>
      <c r="B54" s="70" t="str">
        <f t="shared" si="16"/>
        <v>Muc 1.1</v>
      </c>
      <c r="C54" s="139" t="s">
        <v>219</v>
      </c>
      <c r="D54" s="26" t="s">
        <v>297</v>
      </c>
      <c r="E54" s="25">
        <v>15</v>
      </c>
      <c r="F54" s="25">
        <v>55</v>
      </c>
      <c r="G54" s="25">
        <v>760</v>
      </c>
      <c r="H54" s="25">
        <v>2</v>
      </c>
      <c r="I54" s="26" t="s">
        <v>296</v>
      </c>
      <c r="J54" s="25" t="s">
        <v>188</v>
      </c>
      <c r="K54" s="25" t="s">
        <v>188</v>
      </c>
      <c r="L54" s="193"/>
      <c r="M54" s="25" t="s">
        <v>305</v>
      </c>
      <c r="N54" s="33" t="str">
        <f t="shared" si="4"/>
        <v>2m2d2r</v>
      </c>
      <c r="O54" s="197"/>
      <c r="P54" s="194" t="str">
        <f t="shared" si="8"/>
        <v>2COM</v>
      </c>
      <c r="Q54" s="79" t="str">
        <f t="shared" si="17"/>
        <v>M3</v>
      </c>
      <c r="R54" s="172">
        <f t="shared" si="18"/>
        <v>1.2539999999999999E-3</v>
      </c>
      <c r="S54" s="84">
        <f t="shared" si="10"/>
        <v>0</v>
      </c>
      <c r="T54" s="195">
        <f t="shared" si="11"/>
        <v>0</v>
      </c>
      <c r="U54" s="196">
        <f t="shared" si="12"/>
        <v>0.21609999999999999</v>
      </c>
      <c r="V54" s="69">
        <f t="shared" si="19"/>
        <v>1</v>
      </c>
      <c r="W54" s="69" t="str">
        <f t="shared" si="20"/>
        <v>IN</v>
      </c>
      <c r="X54" s="32">
        <f t="shared" si="21"/>
        <v>1</v>
      </c>
      <c r="Y54" s="218">
        <f t="shared" si="22"/>
        <v>1.2540000000000001E-3</v>
      </c>
      <c r="Z54" s="32"/>
    </row>
    <row r="55" spans="1:26" ht="30" customHeight="1">
      <c r="A55" s="70" t="str">
        <f t="shared" si="15"/>
        <v>RO.FF.02A.R</v>
      </c>
      <c r="B55" s="70" t="str">
        <f t="shared" si="16"/>
        <v>Muc 1.1</v>
      </c>
      <c r="C55" s="139" t="s">
        <v>298</v>
      </c>
      <c r="D55" s="26" t="s">
        <v>299</v>
      </c>
      <c r="E55" s="25">
        <v>38</v>
      </c>
      <c r="F55" s="25">
        <v>425</v>
      </c>
      <c r="G55" s="25">
        <v>900</v>
      </c>
      <c r="H55" s="25">
        <v>1</v>
      </c>
      <c r="I55" s="26" t="s">
        <v>188</v>
      </c>
      <c r="J55" s="25" t="s">
        <v>188</v>
      </c>
      <c r="K55" s="25" t="s">
        <v>188</v>
      </c>
      <c r="L55" s="193"/>
      <c r="M55" s="25"/>
      <c r="N55" s="33" t="str">
        <f t="shared" si="4"/>
        <v/>
      </c>
      <c r="O55" s="197" t="s">
        <v>308</v>
      </c>
      <c r="P55" s="194" t="str">
        <f t="shared" si="8"/>
        <v/>
      </c>
      <c r="Q55" s="79" t="str">
        <f t="shared" si="17"/>
        <v/>
      </c>
      <c r="R55" s="172">
        <f t="shared" si="18"/>
        <v>0</v>
      </c>
      <c r="S55" s="84">
        <f t="shared" si="10"/>
        <v>0</v>
      </c>
      <c r="T55" s="195">
        <f t="shared" si="11"/>
        <v>0</v>
      </c>
      <c r="U55" s="196">
        <f t="shared" si="12"/>
        <v>0</v>
      </c>
      <c r="V55" s="69">
        <f t="shared" si="19"/>
        <v>1</v>
      </c>
      <c r="W55" s="69" t="str">
        <f t="shared" si="20"/>
        <v>IN</v>
      </c>
      <c r="X55" s="32">
        <f t="shared" si="21"/>
        <v>1</v>
      </c>
      <c r="Y55" s="218">
        <f t="shared" si="22"/>
        <v>1.4535000000000001E-2</v>
      </c>
      <c r="Z55" s="32"/>
    </row>
    <row r="56" spans="1:26" ht="30" customHeight="1">
      <c r="A56" s="70" t="str">
        <f t="shared" si="15"/>
        <v>RO.FF.02A.R</v>
      </c>
      <c r="B56" s="70" t="str">
        <f t="shared" si="16"/>
        <v>Muc 1.1</v>
      </c>
      <c r="C56" s="139" t="s">
        <v>202</v>
      </c>
      <c r="D56" s="26" t="s">
        <v>300</v>
      </c>
      <c r="E56" s="25">
        <v>17</v>
      </c>
      <c r="F56" s="25">
        <v>423</v>
      </c>
      <c r="G56" s="25">
        <v>897</v>
      </c>
      <c r="H56" s="25">
        <v>2</v>
      </c>
      <c r="I56" s="26" t="s">
        <v>301</v>
      </c>
      <c r="J56" s="25" t="s">
        <v>188</v>
      </c>
      <c r="K56" s="25" t="s">
        <v>188</v>
      </c>
      <c r="L56" s="193"/>
      <c r="M56" s="25"/>
      <c r="N56" s="33" t="str">
        <f t="shared" si="4"/>
        <v/>
      </c>
      <c r="O56" s="197"/>
      <c r="P56" s="194" t="str">
        <f t="shared" si="8"/>
        <v/>
      </c>
      <c r="Q56" s="79" t="str">
        <f t="shared" si="17"/>
        <v>Tấm</v>
      </c>
      <c r="R56" s="172">
        <f t="shared" si="18"/>
        <v>0.25492542327331363</v>
      </c>
      <c r="S56" s="84">
        <f t="shared" si="10"/>
        <v>0</v>
      </c>
      <c r="T56" s="195">
        <f t="shared" si="11"/>
        <v>0</v>
      </c>
      <c r="U56" s="196">
        <f t="shared" si="12"/>
        <v>0</v>
      </c>
      <c r="V56" s="69">
        <f t="shared" si="19"/>
        <v>1</v>
      </c>
      <c r="W56" s="69" t="str">
        <f t="shared" si="20"/>
        <v>IN</v>
      </c>
      <c r="X56" s="32">
        <f t="shared" si="21"/>
        <v>1</v>
      </c>
      <c r="Y56" s="218">
        <f t="shared" si="22"/>
        <v>1.2900654000000001E-2</v>
      </c>
      <c r="Z56" s="32"/>
    </row>
    <row r="57" spans="1:26" ht="30" customHeight="1">
      <c r="A57" s="70" t="str">
        <f t="shared" si="15"/>
        <v>RO.FF.02A.R</v>
      </c>
      <c r="B57" s="70" t="str">
        <f t="shared" si="16"/>
        <v>Muc 1.1</v>
      </c>
      <c r="C57" s="139" t="s">
        <v>207</v>
      </c>
      <c r="D57" s="26" t="s">
        <v>302</v>
      </c>
      <c r="E57" s="25">
        <v>34</v>
      </c>
      <c r="F57" s="25">
        <v>423</v>
      </c>
      <c r="G57" s="25">
        <v>897</v>
      </c>
      <c r="H57" s="25">
        <v>1</v>
      </c>
      <c r="I57" s="26"/>
      <c r="J57" s="25" t="s">
        <v>188</v>
      </c>
      <c r="K57" s="25" t="s">
        <v>188</v>
      </c>
      <c r="L57" s="193"/>
      <c r="M57" s="25"/>
      <c r="N57" s="33" t="str">
        <f t="shared" si="4"/>
        <v/>
      </c>
      <c r="O57" s="197" t="s">
        <v>304</v>
      </c>
      <c r="P57" s="194" t="str">
        <f t="shared" si="8"/>
        <v/>
      </c>
      <c r="Q57" s="79" t="str">
        <f t="shared" si="17"/>
        <v/>
      </c>
      <c r="R57" s="172">
        <f t="shared" si="18"/>
        <v>0</v>
      </c>
      <c r="S57" s="84">
        <f t="shared" si="10"/>
        <v>0</v>
      </c>
      <c r="T57" s="195">
        <f t="shared" si="11"/>
        <v>0</v>
      </c>
      <c r="U57" s="196">
        <f t="shared" si="12"/>
        <v>0</v>
      </c>
      <c r="V57" s="69">
        <f t="shared" si="19"/>
        <v>1</v>
      </c>
      <c r="W57" s="69" t="str">
        <f t="shared" si="20"/>
        <v>IN</v>
      </c>
      <c r="X57" s="32">
        <f t="shared" si="21"/>
        <v>1</v>
      </c>
      <c r="Y57" s="218">
        <f t="shared" si="22"/>
        <v>1.2900654000000001E-2</v>
      </c>
      <c r="Z57" s="32"/>
    </row>
    <row r="58" spans="1:26" ht="30" customHeight="1">
      <c r="A58" s="70" t="str">
        <f t="shared" si="15"/>
        <v>RO.FF.02A.R</v>
      </c>
      <c r="B58" s="70" t="str">
        <f t="shared" si="16"/>
        <v>Muc 1.1</v>
      </c>
      <c r="C58" s="139" t="s">
        <v>209</v>
      </c>
      <c r="D58" s="26" t="s">
        <v>303</v>
      </c>
      <c r="E58" s="25">
        <v>15</v>
      </c>
      <c r="F58" s="25">
        <v>15</v>
      </c>
      <c r="G58" s="25">
        <v>213</v>
      </c>
      <c r="H58" s="25">
        <v>1</v>
      </c>
      <c r="I58" s="26" t="s">
        <v>296</v>
      </c>
      <c r="J58" s="25" t="s">
        <v>188</v>
      </c>
      <c r="K58" s="25" t="s">
        <v>188</v>
      </c>
      <c r="L58" s="193"/>
      <c r="M58" s="25" t="s">
        <v>305</v>
      </c>
      <c r="N58" s="33" t="str">
        <f t="shared" si="4"/>
        <v>2m2d2r</v>
      </c>
      <c r="O58" s="197"/>
      <c r="P58" s="194" t="str">
        <f t="shared" si="8"/>
        <v>2COM</v>
      </c>
      <c r="Q58" s="79" t="str">
        <f t="shared" si="17"/>
        <v>M3</v>
      </c>
      <c r="R58" s="172">
        <f t="shared" si="18"/>
        <v>4.7924999999999999E-5</v>
      </c>
      <c r="S58" s="84">
        <f t="shared" si="10"/>
        <v>0</v>
      </c>
      <c r="T58" s="195">
        <f t="shared" si="11"/>
        <v>0</v>
      </c>
      <c r="U58" s="196">
        <f t="shared" si="12"/>
        <v>1.323E-2</v>
      </c>
      <c r="V58" s="69">
        <f t="shared" si="19"/>
        <v>1</v>
      </c>
      <c r="W58" s="69" t="str">
        <f t="shared" si="20"/>
        <v>IN</v>
      </c>
      <c r="X58" s="32">
        <f t="shared" si="21"/>
        <v>1</v>
      </c>
      <c r="Y58" s="218">
        <f t="shared" si="22"/>
        <v>4.7925000000000006E-5</v>
      </c>
      <c r="Z58" s="32"/>
    </row>
    <row r="59" spans="1:26" ht="53.25" customHeight="1">
      <c r="A59" s="70" t="str">
        <f t="shared" si="15"/>
        <v>RO.FF.02A.R</v>
      </c>
      <c r="B59" s="70" t="str">
        <f t="shared" si="16"/>
        <v>Muc 1.1</v>
      </c>
      <c r="C59" s="139">
        <v>4</v>
      </c>
      <c r="D59" s="26" t="s">
        <v>413</v>
      </c>
      <c r="E59" s="25">
        <v>9</v>
      </c>
      <c r="F59" s="25">
        <v>450</v>
      </c>
      <c r="G59" s="25">
        <v>950</v>
      </c>
      <c r="H59" s="25">
        <f>2/14</f>
        <v>0.14285714285714285</v>
      </c>
      <c r="I59" s="26" t="s">
        <v>414</v>
      </c>
      <c r="J59" s="25"/>
      <c r="K59" s="25"/>
      <c r="L59" s="193"/>
      <c r="M59" s="25"/>
      <c r="N59" s="33" t="str">
        <f t="shared" si="4"/>
        <v/>
      </c>
      <c r="O59" s="197" t="s">
        <v>415</v>
      </c>
      <c r="P59" s="194" t="str">
        <f t="shared" si="8"/>
        <v/>
      </c>
      <c r="Q59" s="79" t="str">
        <f t="shared" si="17"/>
        <v>Tấm</v>
      </c>
      <c r="R59" s="172">
        <f t="shared" si="18"/>
        <v>2.051579836449495E-2</v>
      </c>
      <c r="S59" s="84">
        <f t="shared" si="10"/>
        <v>0</v>
      </c>
      <c r="T59" s="195">
        <f t="shared" si="11"/>
        <v>0</v>
      </c>
      <c r="U59" s="196">
        <f t="shared" si="12"/>
        <v>0</v>
      </c>
      <c r="V59" s="69">
        <f t="shared" si="19"/>
        <v>1</v>
      </c>
      <c r="W59" s="69" t="str">
        <f t="shared" si="20"/>
        <v>IN</v>
      </c>
      <c r="X59" s="32">
        <f t="shared" si="21"/>
        <v>1</v>
      </c>
      <c r="Y59" s="218">
        <f t="shared" si="22"/>
        <v>5.4964285714285716E-4</v>
      </c>
      <c r="Z59" s="32"/>
    </row>
    <row r="60" spans="1:26" ht="30" hidden="1" customHeight="1">
      <c r="A60" s="70" t="str">
        <f t="shared" si="15"/>
        <v/>
      </c>
      <c r="B60" s="70" t="str">
        <f t="shared" si="16"/>
        <v/>
      </c>
      <c r="C60" s="139"/>
      <c r="D60" s="26"/>
      <c r="E60" s="25"/>
      <c r="F60" s="25"/>
      <c r="G60" s="25"/>
      <c r="H60" s="25"/>
      <c r="I60" s="26"/>
      <c r="J60" s="25"/>
      <c r="K60" s="25"/>
      <c r="L60" s="193"/>
      <c r="M60" s="25"/>
      <c r="N60" s="33" t="str">
        <f t="shared" si="4"/>
        <v/>
      </c>
      <c r="O60" s="197"/>
      <c r="P60" s="194" t="str">
        <f t="shared" si="8"/>
        <v/>
      </c>
      <c r="Q60" s="79" t="str">
        <f t="shared" si="17"/>
        <v/>
      </c>
      <c r="R60" s="172">
        <f t="shared" si="18"/>
        <v>0</v>
      </c>
      <c r="S60" s="84">
        <f t="shared" si="10"/>
        <v>0</v>
      </c>
      <c r="T60" s="195">
        <f t="shared" si="11"/>
        <v>0</v>
      </c>
      <c r="U60" s="196">
        <f t="shared" si="12"/>
        <v>0</v>
      </c>
      <c r="V60" s="69" t="str">
        <f t="shared" si="19"/>
        <v/>
      </c>
      <c r="W60" s="69" t="str">
        <f t="shared" si="20"/>
        <v/>
      </c>
      <c r="X60" s="32" t="str">
        <f t="shared" si="21"/>
        <v/>
      </c>
      <c r="Y60" s="218">
        <f t="shared" si="22"/>
        <v>0</v>
      </c>
      <c r="Z60" s="32"/>
    </row>
    <row r="61" spans="1:26" ht="30" hidden="1" customHeight="1">
      <c r="A61" s="70" t="str">
        <f t="shared" si="15"/>
        <v/>
      </c>
      <c r="B61" s="70" t="str">
        <f t="shared" si="16"/>
        <v/>
      </c>
      <c r="C61" s="139"/>
      <c r="D61" s="26"/>
      <c r="E61" s="25"/>
      <c r="F61" s="25"/>
      <c r="G61" s="25"/>
      <c r="H61" s="25"/>
      <c r="I61" s="26"/>
      <c r="J61" s="25"/>
      <c r="K61" s="25"/>
      <c r="L61" s="193"/>
      <c r="M61" s="25"/>
      <c r="N61" s="33" t="str">
        <f t="shared" si="4"/>
        <v/>
      </c>
      <c r="O61" s="197"/>
      <c r="P61" s="194" t="str">
        <f t="shared" si="8"/>
        <v/>
      </c>
      <c r="Q61" s="79" t="str">
        <f t="shared" si="17"/>
        <v/>
      </c>
      <c r="R61" s="172">
        <f t="shared" si="18"/>
        <v>0</v>
      </c>
      <c r="S61" s="84">
        <f t="shared" si="10"/>
        <v>0</v>
      </c>
      <c r="T61" s="195">
        <f t="shared" si="11"/>
        <v>0</v>
      </c>
      <c r="U61" s="196">
        <f t="shared" si="12"/>
        <v>0</v>
      </c>
      <c r="V61" s="69" t="str">
        <f t="shared" si="19"/>
        <v/>
      </c>
      <c r="W61" s="69" t="str">
        <f t="shared" si="20"/>
        <v/>
      </c>
      <c r="X61" s="32" t="str">
        <f t="shared" si="21"/>
        <v/>
      </c>
      <c r="Y61" s="218">
        <f t="shared" si="22"/>
        <v>0</v>
      </c>
      <c r="Z61" s="32"/>
    </row>
    <row r="62" spans="1:26" ht="30" hidden="1" customHeight="1">
      <c r="A62" s="70" t="str">
        <f t="shared" si="15"/>
        <v/>
      </c>
      <c r="B62" s="70" t="str">
        <f t="shared" si="16"/>
        <v/>
      </c>
      <c r="C62" s="139"/>
      <c r="D62" s="26"/>
      <c r="E62" s="25"/>
      <c r="F62" s="25"/>
      <c r="G62" s="25"/>
      <c r="H62" s="25"/>
      <c r="I62" s="26"/>
      <c r="J62" s="25"/>
      <c r="K62" s="25"/>
      <c r="L62" s="193"/>
      <c r="M62" s="25"/>
      <c r="N62" s="33" t="str">
        <f t="shared" si="4"/>
        <v/>
      </c>
      <c r="O62" s="197"/>
      <c r="P62" s="194" t="str">
        <f t="shared" si="8"/>
        <v/>
      </c>
      <c r="Q62" s="79" t="str">
        <f t="shared" si="17"/>
        <v/>
      </c>
      <c r="R62" s="172">
        <f t="shared" si="18"/>
        <v>0</v>
      </c>
      <c r="S62" s="84">
        <f t="shared" si="10"/>
        <v>0</v>
      </c>
      <c r="T62" s="195">
        <f t="shared" si="11"/>
        <v>0</v>
      </c>
      <c r="U62" s="196">
        <f t="shared" si="12"/>
        <v>0</v>
      </c>
      <c r="V62" s="69" t="str">
        <f t="shared" si="19"/>
        <v/>
      </c>
      <c r="W62" s="69" t="str">
        <f t="shared" si="20"/>
        <v/>
      </c>
      <c r="X62" s="32" t="str">
        <f t="shared" si="21"/>
        <v/>
      </c>
      <c r="Y62" s="218">
        <f t="shared" si="22"/>
        <v>0</v>
      </c>
      <c r="Z62" s="32"/>
    </row>
    <row r="63" spans="1:26" ht="30" hidden="1" customHeight="1">
      <c r="A63" s="70" t="str">
        <f t="shared" si="15"/>
        <v/>
      </c>
      <c r="B63" s="70" t="str">
        <f t="shared" si="16"/>
        <v/>
      </c>
      <c r="C63" s="139"/>
      <c r="D63" s="26"/>
      <c r="E63" s="25"/>
      <c r="F63" s="25"/>
      <c r="G63" s="25"/>
      <c r="H63" s="25"/>
      <c r="I63" s="26"/>
      <c r="J63" s="25"/>
      <c r="K63" s="25"/>
      <c r="L63" s="193"/>
      <c r="M63" s="25"/>
      <c r="N63" s="33" t="str">
        <f t="shared" si="4"/>
        <v/>
      </c>
      <c r="O63" s="197"/>
      <c r="P63" s="194" t="str">
        <f t="shared" si="8"/>
        <v/>
      </c>
      <c r="Q63" s="79" t="str">
        <f t="shared" si="17"/>
        <v/>
      </c>
      <c r="R63" s="172">
        <f t="shared" si="18"/>
        <v>0</v>
      </c>
      <c r="S63" s="84">
        <f t="shared" si="10"/>
        <v>0</v>
      </c>
      <c r="T63" s="195">
        <f t="shared" si="11"/>
        <v>0</v>
      </c>
      <c r="U63" s="196">
        <f t="shared" si="12"/>
        <v>0</v>
      </c>
      <c r="V63" s="69" t="str">
        <f t="shared" si="19"/>
        <v/>
      </c>
      <c r="W63" s="69" t="str">
        <f t="shared" si="20"/>
        <v/>
      </c>
      <c r="X63" s="32" t="str">
        <f t="shared" si="21"/>
        <v/>
      </c>
      <c r="Y63" s="218">
        <f t="shared" si="22"/>
        <v>0</v>
      </c>
      <c r="Z63" s="32"/>
    </row>
    <row r="64" spans="1:26" ht="30" hidden="1" customHeight="1">
      <c r="A64" s="70" t="str">
        <f t="shared" si="15"/>
        <v/>
      </c>
      <c r="B64" s="70" t="str">
        <f t="shared" si="16"/>
        <v/>
      </c>
      <c r="C64" s="139"/>
      <c r="D64" s="26"/>
      <c r="E64" s="25"/>
      <c r="F64" s="25"/>
      <c r="G64" s="25"/>
      <c r="H64" s="25"/>
      <c r="I64" s="26"/>
      <c r="J64" s="25"/>
      <c r="K64" s="25"/>
      <c r="L64" s="193"/>
      <c r="M64" s="25"/>
      <c r="N64" s="33" t="str">
        <f t="shared" si="4"/>
        <v/>
      </c>
      <c r="O64" s="197"/>
      <c r="P64" s="194" t="str">
        <f t="shared" si="8"/>
        <v/>
      </c>
      <c r="Q64" s="79" t="str">
        <f t="shared" si="17"/>
        <v/>
      </c>
      <c r="R64" s="172">
        <f t="shared" si="18"/>
        <v>0</v>
      </c>
      <c r="S64" s="84">
        <f t="shared" si="10"/>
        <v>0</v>
      </c>
      <c r="T64" s="195">
        <f t="shared" si="11"/>
        <v>0</v>
      </c>
      <c r="U64" s="196">
        <f t="shared" si="12"/>
        <v>0</v>
      </c>
      <c r="V64" s="69" t="str">
        <f t="shared" si="19"/>
        <v/>
      </c>
      <c r="W64" s="69" t="str">
        <f t="shared" si="20"/>
        <v/>
      </c>
      <c r="X64" s="32" t="str">
        <f t="shared" si="21"/>
        <v/>
      </c>
      <c r="Y64" s="218">
        <f t="shared" si="22"/>
        <v>0</v>
      </c>
      <c r="Z64" s="32"/>
    </row>
    <row r="65" spans="1:26" ht="30" hidden="1" customHeight="1">
      <c r="A65" s="70" t="str">
        <f t="shared" si="15"/>
        <v/>
      </c>
      <c r="B65" s="70" t="str">
        <f t="shared" si="16"/>
        <v/>
      </c>
      <c r="C65" s="139"/>
      <c r="D65" s="26"/>
      <c r="E65" s="25"/>
      <c r="F65" s="25"/>
      <c r="G65" s="25"/>
      <c r="H65" s="25"/>
      <c r="I65" s="26"/>
      <c r="J65" s="25"/>
      <c r="K65" s="25"/>
      <c r="L65" s="193"/>
      <c r="M65" s="25"/>
      <c r="N65" s="33" t="str">
        <f t="shared" si="4"/>
        <v/>
      </c>
      <c r="O65" s="197"/>
      <c r="P65" s="194" t="str">
        <f t="shared" si="8"/>
        <v/>
      </c>
      <c r="Q65" s="79" t="str">
        <f t="shared" si="17"/>
        <v/>
      </c>
      <c r="R65" s="172">
        <f t="shared" si="18"/>
        <v>0</v>
      </c>
      <c r="S65" s="84">
        <f t="shared" si="10"/>
        <v>0</v>
      </c>
      <c r="T65" s="195">
        <f t="shared" si="11"/>
        <v>0</v>
      </c>
      <c r="U65" s="196">
        <f t="shared" si="12"/>
        <v>0</v>
      </c>
      <c r="V65" s="69" t="str">
        <f t="shared" si="19"/>
        <v/>
      </c>
      <c r="W65" s="69" t="str">
        <f t="shared" si="20"/>
        <v/>
      </c>
      <c r="X65" s="32" t="str">
        <f t="shared" si="21"/>
        <v/>
      </c>
      <c r="Y65" s="218">
        <f t="shared" si="22"/>
        <v>0</v>
      </c>
      <c r="Z65" s="32"/>
    </row>
    <row r="66" spans="1:26" ht="30" hidden="1" customHeight="1">
      <c r="A66" s="70" t="str">
        <f t="shared" si="15"/>
        <v/>
      </c>
      <c r="B66" s="70" t="str">
        <f t="shared" si="16"/>
        <v/>
      </c>
      <c r="C66" s="139"/>
      <c r="D66" s="26"/>
      <c r="E66" s="25"/>
      <c r="F66" s="25"/>
      <c r="G66" s="25"/>
      <c r="H66" s="25"/>
      <c r="I66" s="26"/>
      <c r="J66" s="25"/>
      <c r="K66" s="25"/>
      <c r="L66" s="193"/>
      <c r="M66" s="25"/>
      <c r="N66" s="33" t="str">
        <f t="shared" si="4"/>
        <v/>
      </c>
      <c r="O66" s="197"/>
      <c r="P66" s="194" t="str">
        <f t="shared" si="8"/>
        <v/>
      </c>
      <c r="Q66" s="79" t="str">
        <f t="shared" si="17"/>
        <v/>
      </c>
      <c r="R66" s="172">
        <f t="shared" si="18"/>
        <v>0</v>
      </c>
      <c r="S66" s="84">
        <f t="shared" si="10"/>
        <v>0</v>
      </c>
      <c r="T66" s="195">
        <f t="shared" si="11"/>
        <v>0</v>
      </c>
      <c r="U66" s="196">
        <f t="shared" si="12"/>
        <v>0</v>
      </c>
      <c r="V66" s="69" t="str">
        <f t="shared" si="19"/>
        <v/>
      </c>
      <c r="W66" s="69" t="str">
        <f t="shared" si="20"/>
        <v/>
      </c>
      <c r="X66" s="32" t="str">
        <f t="shared" si="21"/>
        <v/>
      </c>
      <c r="Y66" s="218">
        <f t="shared" si="22"/>
        <v>0</v>
      </c>
      <c r="Z66" s="32"/>
    </row>
    <row r="67" spans="1:26" ht="30" hidden="1" customHeight="1">
      <c r="A67" s="70" t="str">
        <f t="shared" si="15"/>
        <v/>
      </c>
      <c r="B67" s="70" t="str">
        <f t="shared" si="16"/>
        <v/>
      </c>
      <c r="C67" s="139"/>
      <c r="D67" s="26"/>
      <c r="E67" s="25"/>
      <c r="F67" s="25"/>
      <c r="G67" s="25"/>
      <c r="H67" s="25"/>
      <c r="I67" s="26"/>
      <c r="J67" s="25"/>
      <c r="K67" s="25"/>
      <c r="L67" s="193"/>
      <c r="M67" s="25"/>
      <c r="N67" s="33" t="str">
        <f t="shared" si="4"/>
        <v/>
      </c>
      <c r="O67" s="197"/>
      <c r="P67" s="194" t="str">
        <f t="shared" si="8"/>
        <v/>
      </c>
      <c r="Q67" s="79" t="str">
        <f t="shared" si="17"/>
        <v/>
      </c>
      <c r="R67" s="172">
        <f t="shared" si="18"/>
        <v>0</v>
      </c>
      <c r="S67" s="84">
        <f t="shared" si="10"/>
        <v>0</v>
      </c>
      <c r="T67" s="195">
        <f t="shared" si="11"/>
        <v>0</v>
      </c>
      <c r="U67" s="196">
        <f t="shared" si="12"/>
        <v>0</v>
      </c>
      <c r="V67" s="69" t="str">
        <f t="shared" si="19"/>
        <v/>
      </c>
      <c r="W67" s="69" t="str">
        <f t="shared" si="20"/>
        <v/>
      </c>
      <c r="X67" s="32" t="str">
        <f t="shared" si="21"/>
        <v/>
      </c>
      <c r="Y67" s="218">
        <f t="shared" si="22"/>
        <v>0</v>
      </c>
      <c r="Z67" s="32"/>
    </row>
    <row r="68" spans="1:26" ht="30" hidden="1" customHeight="1">
      <c r="A68" s="70" t="str">
        <f t="shared" si="15"/>
        <v/>
      </c>
      <c r="B68" s="70" t="str">
        <f t="shared" si="16"/>
        <v/>
      </c>
      <c r="C68" s="139"/>
      <c r="D68" s="26"/>
      <c r="E68" s="25"/>
      <c r="F68" s="25"/>
      <c r="G68" s="25"/>
      <c r="H68" s="25"/>
      <c r="I68" s="26"/>
      <c r="J68" s="25"/>
      <c r="K68" s="25"/>
      <c r="L68" s="193"/>
      <c r="M68" s="25"/>
      <c r="N68" s="33" t="str">
        <f t="shared" si="4"/>
        <v/>
      </c>
      <c r="O68" s="197"/>
      <c r="P68" s="194" t="str">
        <f t="shared" si="8"/>
        <v/>
      </c>
      <c r="Q68" s="79" t="str">
        <f t="shared" si="17"/>
        <v/>
      </c>
      <c r="R68" s="172">
        <f t="shared" si="18"/>
        <v>0</v>
      </c>
      <c r="S68" s="84">
        <f t="shared" si="10"/>
        <v>0</v>
      </c>
      <c r="T68" s="195">
        <f t="shared" si="11"/>
        <v>0</v>
      </c>
      <c r="U68" s="196">
        <f t="shared" si="12"/>
        <v>0</v>
      </c>
      <c r="V68" s="69" t="str">
        <f t="shared" si="19"/>
        <v/>
      </c>
      <c r="W68" s="69" t="str">
        <f t="shared" si="20"/>
        <v/>
      </c>
      <c r="X68" s="32" t="str">
        <f t="shared" si="21"/>
        <v/>
      </c>
      <c r="Y68" s="218">
        <f t="shared" si="22"/>
        <v>0</v>
      </c>
      <c r="Z68" s="32"/>
    </row>
    <row r="69" spans="1:26" ht="30" hidden="1" customHeight="1">
      <c r="A69" s="70" t="str">
        <f t="shared" si="15"/>
        <v/>
      </c>
      <c r="B69" s="70" t="str">
        <f t="shared" si="16"/>
        <v/>
      </c>
      <c r="C69" s="139"/>
      <c r="D69" s="26"/>
      <c r="E69" s="25"/>
      <c r="F69" s="25"/>
      <c r="G69" s="25"/>
      <c r="H69" s="25"/>
      <c r="I69" s="26"/>
      <c r="J69" s="25"/>
      <c r="K69" s="25"/>
      <c r="L69" s="193"/>
      <c r="M69" s="25"/>
      <c r="N69" s="33" t="str">
        <f t="shared" si="4"/>
        <v/>
      </c>
      <c r="O69" s="197"/>
      <c r="P69" s="194" t="str">
        <f t="shared" si="8"/>
        <v/>
      </c>
      <c r="Q69" s="79" t="str">
        <f t="shared" si="17"/>
        <v/>
      </c>
      <c r="R69" s="172">
        <f t="shared" si="18"/>
        <v>0</v>
      </c>
      <c r="S69" s="84">
        <f t="shared" si="10"/>
        <v>0</v>
      </c>
      <c r="T69" s="195">
        <f t="shared" si="11"/>
        <v>0</v>
      </c>
      <c r="U69" s="196">
        <f t="shared" si="12"/>
        <v>0</v>
      </c>
      <c r="V69" s="69" t="str">
        <f t="shared" si="19"/>
        <v/>
      </c>
      <c r="W69" s="69" t="str">
        <f t="shared" si="20"/>
        <v/>
      </c>
      <c r="X69" s="32" t="str">
        <f t="shared" si="21"/>
        <v/>
      </c>
      <c r="Y69" s="218">
        <f t="shared" si="22"/>
        <v>0</v>
      </c>
      <c r="Z69" s="32"/>
    </row>
    <row r="70" spans="1:26" ht="30" hidden="1" customHeight="1">
      <c r="A70" s="70" t="str">
        <f t="shared" si="15"/>
        <v/>
      </c>
      <c r="B70" s="70" t="str">
        <f t="shared" si="16"/>
        <v/>
      </c>
      <c r="C70" s="139"/>
      <c r="D70" s="26"/>
      <c r="E70" s="25"/>
      <c r="F70" s="25"/>
      <c r="G70" s="25"/>
      <c r="H70" s="25"/>
      <c r="I70" s="26"/>
      <c r="J70" s="25"/>
      <c r="K70" s="25"/>
      <c r="L70" s="193"/>
      <c r="M70" s="25"/>
      <c r="N70" s="33" t="str">
        <f t="shared" si="4"/>
        <v/>
      </c>
      <c r="O70" s="197"/>
      <c r="P70" s="194" t="str">
        <f t="shared" si="8"/>
        <v/>
      </c>
      <c r="Q70" s="79" t="str">
        <f t="shared" si="17"/>
        <v/>
      </c>
      <c r="R70" s="172">
        <f t="shared" si="18"/>
        <v>0</v>
      </c>
      <c r="S70" s="84">
        <f t="shared" si="10"/>
        <v>0</v>
      </c>
      <c r="T70" s="195">
        <f t="shared" si="11"/>
        <v>0</v>
      </c>
      <c r="U70" s="196">
        <f t="shared" si="12"/>
        <v>0</v>
      </c>
      <c r="V70" s="69" t="str">
        <f t="shared" si="19"/>
        <v/>
      </c>
      <c r="W70" s="69" t="str">
        <f t="shared" si="20"/>
        <v/>
      </c>
      <c r="X70" s="32" t="str">
        <f t="shared" si="21"/>
        <v/>
      </c>
      <c r="Y70" s="218">
        <f t="shared" si="22"/>
        <v>0</v>
      </c>
      <c r="Z70" s="32"/>
    </row>
    <row r="71" spans="1:26" ht="30" hidden="1" customHeight="1">
      <c r="A71" s="70" t="str">
        <f t="shared" si="15"/>
        <v/>
      </c>
      <c r="B71" s="70" t="str">
        <f t="shared" si="16"/>
        <v/>
      </c>
      <c r="C71" s="139"/>
      <c r="D71" s="26"/>
      <c r="E71" s="25"/>
      <c r="F71" s="25"/>
      <c r="G71" s="25"/>
      <c r="H71" s="25"/>
      <c r="I71" s="26"/>
      <c r="J71" s="25"/>
      <c r="K71" s="25"/>
      <c r="L71" s="193"/>
      <c r="M71" s="25"/>
      <c r="N71" s="33" t="str">
        <f t="shared" si="4"/>
        <v/>
      </c>
      <c r="O71" s="197"/>
      <c r="P71" s="194" t="str">
        <f t="shared" si="8"/>
        <v/>
      </c>
      <c r="Q71" s="79" t="str">
        <f t="shared" si="17"/>
        <v/>
      </c>
      <c r="R71" s="172">
        <f t="shared" si="18"/>
        <v>0</v>
      </c>
      <c r="S71" s="84">
        <f t="shared" si="10"/>
        <v>0</v>
      </c>
      <c r="T71" s="195">
        <f t="shared" si="11"/>
        <v>0</v>
      </c>
      <c r="U71" s="196">
        <f t="shared" si="12"/>
        <v>0</v>
      </c>
      <c r="V71" s="69" t="str">
        <f t="shared" si="19"/>
        <v/>
      </c>
      <c r="W71" s="69" t="str">
        <f t="shared" si="20"/>
        <v/>
      </c>
      <c r="X71" s="32" t="str">
        <f t="shared" si="21"/>
        <v/>
      </c>
      <c r="Y71" s="218">
        <f t="shared" si="22"/>
        <v>0</v>
      </c>
      <c r="Z71" s="32"/>
    </row>
    <row r="72" spans="1:26" ht="30" hidden="1" customHeight="1">
      <c r="A72" s="70" t="str">
        <f t="shared" si="15"/>
        <v/>
      </c>
      <c r="B72" s="70" t="str">
        <f t="shared" si="16"/>
        <v/>
      </c>
      <c r="C72" s="139"/>
      <c r="D72" s="26"/>
      <c r="E72" s="25"/>
      <c r="F72" s="25"/>
      <c r="G72" s="25"/>
      <c r="H72" s="25"/>
      <c r="I72" s="26"/>
      <c r="J72" s="25"/>
      <c r="K72" s="25"/>
      <c r="L72" s="193"/>
      <c r="M72" s="25"/>
      <c r="N72" s="33" t="str">
        <f t="shared" si="4"/>
        <v/>
      </c>
      <c r="O72" s="197"/>
      <c r="P72" s="194" t="str">
        <f t="shared" si="8"/>
        <v/>
      </c>
      <c r="Q72" s="79" t="str">
        <f t="shared" si="17"/>
        <v/>
      </c>
      <c r="R72" s="172">
        <f t="shared" si="18"/>
        <v>0</v>
      </c>
      <c r="S72" s="84">
        <f t="shared" si="10"/>
        <v>0</v>
      </c>
      <c r="T72" s="195">
        <f t="shared" si="11"/>
        <v>0</v>
      </c>
      <c r="U72" s="196">
        <f t="shared" si="12"/>
        <v>0</v>
      </c>
      <c r="V72" s="69" t="str">
        <f t="shared" si="19"/>
        <v/>
      </c>
      <c r="W72" s="69" t="str">
        <f t="shared" si="20"/>
        <v/>
      </c>
      <c r="X72" s="32" t="str">
        <f t="shared" si="21"/>
        <v/>
      </c>
      <c r="Y72" s="218">
        <f t="shared" si="22"/>
        <v>0</v>
      </c>
      <c r="Z72" s="32"/>
    </row>
    <row r="73" spans="1:26" ht="30" hidden="1" customHeight="1">
      <c r="A73" s="70" t="str">
        <f t="shared" si="15"/>
        <v/>
      </c>
      <c r="B73" s="70" t="str">
        <f t="shared" si="16"/>
        <v/>
      </c>
      <c r="C73" s="139"/>
      <c r="D73" s="26"/>
      <c r="E73" s="25"/>
      <c r="F73" s="25"/>
      <c r="G73" s="25"/>
      <c r="H73" s="25"/>
      <c r="I73" s="26"/>
      <c r="J73" s="25"/>
      <c r="K73" s="25"/>
      <c r="L73" s="193"/>
      <c r="M73" s="25"/>
      <c r="N73" s="33" t="str">
        <f t="shared" si="4"/>
        <v/>
      </c>
      <c r="O73" s="197"/>
      <c r="P73" s="194" t="str">
        <f t="shared" si="8"/>
        <v/>
      </c>
      <c r="Q73" s="79" t="str">
        <f t="shared" si="17"/>
        <v/>
      </c>
      <c r="R73" s="172">
        <f t="shared" si="18"/>
        <v>0</v>
      </c>
      <c r="S73" s="84">
        <f t="shared" si="10"/>
        <v>0</v>
      </c>
      <c r="T73" s="195">
        <f t="shared" si="11"/>
        <v>0</v>
      </c>
      <c r="U73" s="196">
        <f t="shared" si="12"/>
        <v>0</v>
      </c>
      <c r="V73" s="69" t="str">
        <f t="shared" si="19"/>
        <v/>
      </c>
      <c r="W73" s="69" t="str">
        <f t="shared" si="20"/>
        <v/>
      </c>
      <c r="X73" s="32" t="str">
        <f t="shared" si="21"/>
        <v/>
      </c>
      <c r="Y73" s="218">
        <f t="shared" si="22"/>
        <v>0</v>
      </c>
      <c r="Z73" s="32"/>
    </row>
    <row r="74" spans="1:26" ht="30" hidden="1" customHeight="1">
      <c r="A74" s="70" t="str">
        <f t="shared" si="15"/>
        <v/>
      </c>
      <c r="B74" s="70" t="str">
        <f t="shared" si="16"/>
        <v/>
      </c>
      <c r="C74" s="139"/>
      <c r="D74" s="26"/>
      <c r="E74" s="25"/>
      <c r="F74" s="25"/>
      <c r="G74" s="25"/>
      <c r="H74" s="25"/>
      <c r="I74" s="26"/>
      <c r="J74" s="25"/>
      <c r="K74" s="25"/>
      <c r="L74" s="193"/>
      <c r="M74" s="25"/>
      <c r="N74" s="33" t="str">
        <f t="shared" si="4"/>
        <v/>
      </c>
      <c r="O74" s="197"/>
      <c r="P74" s="194" t="str">
        <f t="shared" si="8"/>
        <v/>
      </c>
      <c r="Q74" s="79" t="str">
        <f t="shared" si="17"/>
        <v/>
      </c>
      <c r="R74" s="172">
        <f t="shared" si="18"/>
        <v>0</v>
      </c>
      <c r="S74" s="84">
        <f t="shared" si="10"/>
        <v>0</v>
      </c>
      <c r="T74" s="195">
        <f t="shared" si="11"/>
        <v>0</v>
      </c>
      <c r="U74" s="196">
        <f t="shared" si="12"/>
        <v>0</v>
      </c>
      <c r="V74" s="69" t="str">
        <f t="shared" si="19"/>
        <v/>
      </c>
      <c r="W74" s="69" t="str">
        <f t="shared" si="20"/>
        <v/>
      </c>
      <c r="X74" s="32" t="str">
        <f t="shared" si="21"/>
        <v/>
      </c>
      <c r="Y74" s="218">
        <f t="shared" si="22"/>
        <v>0</v>
      </c>
      <c r="Z74" s="32"/>
    </row>
    <row r="75" spans="1:26" ht="30" hidden="1" customHeight="1">
      <c r="A75" s="70" t="str">
        <f t="shared" si="15"/>
        <v/>
      </c>
      <c r="B75" s="70" t="str">
        <f t="shared" si="16"/>
        <v/>
      </c>
      <c r="C75" s="139"/>
      <c r="D75" s="26"/>
      <c r="E75" s="25"/>
      <c r="F75" s="25"/>
      <c r="G75" s="25"/>
      <c r="H75" s="25"/>
      <c r="I75" s="26"/>
      <c r="J75" s="25"/>
      <c r="K75" s="25"/>
      <c r="L75" s="193"/>
      <c r="M75" s="25"/>
      <c r="N75" s="33" t="str">
        <f t="shared" si="4"/>
        <v/>
      </c>
      <c r="O75" s="197"/>
      <c r="P75" s="194" t="str">
        <f t="shared" si="8"/>
        <v/>
      </c>
      <c r="Q75" s="79" t="str">
        <f t="shared" si="17"/>
        <v/>
      </c>
      <c r="R75" s="172">
        <f t="shared" si="18"/>
        <v>0</v>
      </c>
      <c r="S75" s="84">
        <f t="shared" si="10"/>
        <v>0</v>
      </c>
      <c r="T75" s="195">
        <f t="shared" si="11"/>
        <v>0</v>
      </c>
      <c r="U75" s="196">
        <f t="shared" si="12"/>
        <v>0</v>
      </c>
      <c r="V75" s="69" t="str">
        <f t="shared" si="19"/>
        <v/>
      </c>
      <c r="W75" s="69" t="str">
        <f t="shared" si="20"/>
        <v/>
      </c>
      <c r="X75" s="32" t="str">
        <f t="shared" si="21"/>
        <v/>
      </c>
      <c r="Y75" s="218">
        <f t="shared" si="22"/>
        <v>0</v>
      </c>
      <c r="Z75" s="32"/>
    </row>
    <row r="76" spans="1:26" ht="30" hidden="1" customHeight="1">
      <c r="A76" s="70" t="str">
        <f t="shared" si="15"/>
        <v/>
      </c>
      <c r="B76" s="70" t="str">
        <f t="shared" si="16"/>
        <v/>
      </c>
      <c r="C76" s="139"/>
      <c r="D76" s="26"/>
      <c r="E76" s="25"/>
      <c r="F76" s="25"/>
      <c r="G76" s="25"/>
      <c r="H76" s="25"/>
      <c r="I76" s="26"/>
      <c r="J76" s="25"/>
      <c r="K76" s="25"/>
      <c r="L76" s="193"/>
      <c r="M76" s="25"/>
      <c r="N76" s="33" t="str">
        <f t="shared" si="4"/>
        <v/>
      </c>
      <c r="O76" s="197"/>
      <c r="P76" s="194" t="str">
        <f t="shared" si="8"/>
        <v/>
      </c>
      <c r="Q76" s="79" t="str">
        <f t="shared" si="17"/>
        <v/>
      </c>
      <c r="R76" s="172">
        <f t="shared" si="18"/>
        <v>0</v>
      </c>
      <c r="S76" s="84">
        <f t="shared" si="10"/>
        <v>0</v>
      </c>
      <c r="T76" s="195">
        <f t="shared" si="11"/>
        <v>0</v>
      </c>
      <c r="U76" s="196">
        <f t="shared" si="12"/>
        <v>0</v>
      </c>
      <c r="V76" s="69" t="str">
        <f t="shared" si="19"/>
        <v/>
      </c>
      <c r="W76" s="69" t="str">
        <f t="shared" si="20"/>
        <v/>
      </c>
      <c r="X76" s="32" t="str">
        <f t="shared" si="21"/>
        <v/>
      </c>
      <c r="Y76" s="218">
        <f t="shared" si="22"/>
        <v>0</v>
      </c>
      <c r="Z76" s="32"/>
    </row>
    <row r="77" spans="1:26" ht="30" hidden="1" customHeight="1">
      <c r="A77" s="70" t="str">
        <f t="shared" si="15"/>
        <v/>
      </c>
      <c r="B77" s="70" t="str">
        <f t="shared" si="16"/>
        <v/>
      </c>
      <c r="C77" s="139"/>
      <c r="D77" s="26"/>
      <c r="E77" s="25"/>
      <c r="F77" s="25"/>
      <c r="G77" s="25"/>
      <c r="H77" s="25"/>
      <c r="I77" s="26"/>
      <c r="J77" s="25"/>
      <c r="K77" s="25"/>
      <c r="L77" s="193"/>
      <c r="M77" s="25"/>
      <c r="N77" s="33" t="str">
        <f t="shared" si="4"/>
        <v/>
      </c>
      <c r="O77" s="197"/>
      <c r="P77" s="194" t="str">
        <f t="shared" si="8"/>
        <v/>
      </c>
      <c r="Q77" s="79" t="str">
        <f t="shared" si="17"/>
        <v/>
      </c>
      <c r="R77" s="172">
        <f t="shared" si="18"/>
        <v>0</v>
      </c>
      <c r="S77" s="84">
        <f t="shared" si="10"/>
        <v>0</v>
      </c>
      <c r="T77" s="195">
        <f t="shared" si="11"/>
        <v>0</v>
      </c>
      <c r="U77" s="196">
        <f t="shared" si="12"/>
        <v>0</v>
      </c>
      <c r="V77" s="69" t="str">
        <f t="shared" si="19"/>
        <v/>
      </c>
      <c r="W77" s="69" t="str">
        <f t="shared" si="20"/>
        <v/>
      </c>
      <c r="X77" s="32" t="str">
        <f t="shared" si="21"/>
        <v/>
      </c>
      <c r="Y77" s="218">
        <f t="shared" si="22"/>
        <v>0</v>
      </c>
      <c r="Z77" s="32"/>
    </row>
    <row r="78" spans="1:26" ht="30" hidden="1" customHeight="1">
      <c r="A78" s="70" t="str">
        <f t="shared" si="15"/>
        <v/>
      </c>
      <c r="B78" s="70" t="str">
        <f t="shared" si="16"/>
        <v/>
      </c>
      <c r="C78" s="139"/>
      <c r="D78" s="26"/>
      <c r="E78" s="25"/>
      <c r="F78" s="25"/>
      <c r="G78" s="25"/>
      <c r="H78" s="25"/>
      <c r="I78" s="26"/>
      <c r="J78" s="25"/>
      <c r="K78" s="25"/>
      <c r="L78" s="193"/>
      <c r="M78" s="25"/>
      <c r="N78" s="33" t="str">
        <f t="shared" si="4"/>
        <v/>
      </c>
      <c r="O78" s="197"/>
      <c r="P78" s="194" t="str">
        <f t="shared" si="8"/>
        <v/>
      </c>
      <c r="Q78" s="79" t="str">
        <f t="shared" si="17"/>
        <v/>
      </c>
      <c r="R78" s="172">
        <f t="shared" si="18"/>
        <v>0</v>
      </c>
      <c r="S78" s="84">
        <f t="shared" si="10"/>
        <v>0</v>
      </c>
      <c r="T78" s="195">
        <f t="shared" si="11"/>
        <v>0</v>
      </c>
      <c r="U78" s="196">
        <f t="shared" si="12"/>
        <v>0</v>
      </c>
      <c r="V78" s="69" t="str">
        <f t="shared" si="19"/>
        <v/>
      </c>
      <c r="W78" s="69" t="str">
        <f t="shared" si="20"/>
        <v/>
      </c>
      <c r="X78" s="32" t="str">
        <f t="shared" si="21"/>
        <v/>
      </c>
      <c r="Y78" s="218">
        <f t="shared" si="22"/>
        <v>0</v>
      </c>
      <c r="Z78" s="32"/>
    </row>
    <row r="79" spans="1:26" ht="30" hidden="1" customHeight="1">
      <c r="A79" s="70" t="str">
        <f t="shared" si="15"/>
        <v/>
      </c>
      <c r="B79" s="70" t="str">
        <f t="shared" si="16"/>
        <v/>
      </c>
      <c r="C79" s="139"/>
      <c r="D79" s="26"/>
      <c r="E79" s="25"/>
      <c r="F79" s="25"/>
      <c r="G79" s="25"/>
      <c r="H79" s="25"/>
      <c r="I79" s="26"/>
      <c r="J79" s="25"/>
      <c r="K79" s="25"/>
      <c r="L79" s="193"/>
      <c r="M79" s="25"/>
      <c r="N79" s="33" t="str">
        <f t="shared" si="4"/>
        <v/>
      </c>
      <c r="O79" s="197"/>
      <c r="P79" s="194" t="str">
        <f t="shared" si="8"/>
        <v/>
      </c>
      <c r="Q79" s="79" t="str">
        <f t="shared" si="17"/>
        <v/>
      </c>
      <c r="R79" s="172">
        <f t="shared" si="18"/>
        <v>0</v>
      </c>
      <c r="S79" s="84">
        <f t="shared" si="10"/>
        <v>0</v>
      </c>
      <c r="T79" s="195">
        <f t="shared" si="11"/>
        <v>0</v>
      </c>
      <c r="U79" s="196">
        <f t="shared" si="12"/>
        <v>0</v>
      </c>
      <c r="V79" s="69" t="str">
        <f t="shared" si="19"/>
        <v/>
      </c>
      <c r="W79" s="69" t="str">
        <f t="shared" si="20"/>
        <v/>
      </c>
      <c r="X79" s="32" t="str">
        <f t="shared" si="21"/>
        <v/>
      </c>
      <c r="Y79" s="218">
        <f t="shared" si="22"/>
        <v>0</v>
      </c>
      <c r="Z79" s="32"/>
    </row>
    <row r="80" spans="1:26" ht="30" hidden="1" customHeight="1">
      <c r="A80" s="70" t="str">
        <f t="shared" si="15"/>
        <v/>
      </c>
      <c r="B80" s="70" t="str">
        <f t="shared" si="16"/>
        <v/>
      </c>
      <c r="C80" s="139"/>
      <c r="D80" s="26"/>
      <c r="E80" s="25"/>
      <c r="F80" s="25"/>
      <c r="G80" s="25"/>
      <c r="H80" s="25"/>
      <c r="I80" s="26"/>
      <c r="J80" s="25"/>
      <c r="K80" s="25"/>
      <c r="L80" s="193"/>
      <c r="M80" s="25"/>
      <c r="N80" s="33" t="str">
        <f t="shared" si="4"/>
        <v/>
      </c>
      <c r="O80" s="197"/>
      <c r="P80" s="194" t="str">
        <f t="shared" si="8"/>
        <v/>
      </c>
      <c r="Q80" s="79" t="str">
        <f t="shared" si="17"/>
        <v/>
      </c>
      <c r="R80" s="172">
        <f t="shared" si="18"/>
        <v>0</v>
      </c>
      <c r="S80" s="84">
        <f t="shared" si="10"/>
        <v>0</v>
      </c>
      <c r="T80" s="195">
        <f t="shared" si="11"/>
        <v>0</v>
      </c>
      <c r="U80" s="196">
        <f t="shared" si="12"/>
        <v>0</v>
      </c>
      <c r="V80" s="69" t="str">
        <f t="shared" si="19"/>
        <v/>
      </c>
      <c r="W80" s="69" t="str">
        <f t="shared" si="20"/>
        <v/>
      </c>
      <c r="X80" s="32" t="str">
        <f t="shared" si="21"/>
        <v/>
      </c>
      <c r="Y80" s="218">
        <f t="shared" si="22"/>
        <v>0</v>
      </c>
      <c r="Z80" s="32"/>
    </row>
    <row r="81" spans="1:26" ht="30" hidden="1" customHeight="1">
      <c r="A81" s="70" t="str">
        <f t="shared" si="15"/>
        <v/>
      </c>
      <c r="B81" s="70" t="str">
        <f t="shared" si="16"/>
        <v/>
      </c>
      <c r="C81" s="139"/>
      <c r="D81" s="26"/>
      <c r="E81" s="25"/>
      <c r="F81" s="25"/>
      <c r="G81" s="25"/>
      <c r="H81" s="25"/>
      <c r="I81" s="26"/>
      <c r="J81" s="25"/>
      <c r="K81" s="25"/>
      <c r="L81" s="193"/>
      <c r="M81" s="25"/>
      <c r="N81" s="33" t="str">
        <f t="shared" si="4"/>
        <v/>
      </c>
      <c r="O81" s="197"/>
      <c r="P81" s="194" t="str">
        <f t="shared" si="8"/>
        <v/>
      </c>
      <c r="Q81" s="79" t="str">
        <f t="shared" si="17"/>
        <v/>
      </c>
      <c r="R81" s="172">
        <f t="shared" si="18"/>
        <v>0</v>
      </c>
      <c r="S81" s="84">
        <f t="shared" si="10"/>
        <v>0</v>
      </c>
      <c r="T81" s="195">
        <f t="shared" si="11"/>
        <v>0</v>
      </c>
      <c r="U81" s="196">
        <f t="shared" si="12"/>
        <v>0</v>
      </c>
      <c r="V81" s="69" t="str">
        <f t="shared" si="19"/>
        <v/>
      </c>
      <c r="W81" s="69" t="str">
        <f t="shared" si="20"/>
        <v/>
      </c>
      <c r="X81" s="32" t="str">
        <f t="shared" si="21"/>
        <v/>
      </c>
      <c r="Y81" s="218">
        <f t="shared" si="22"/>
        <v>0</v>
      </c>
      <c r="Z81" s="32"/>
    </row>
    <row r="82" spans="1:26" ht="30" hidden="1" customHeight="1">
      <c r="A82" s="70" t="str">
        <f t="shared" si="15"/>
        <v/>
      </c>
      <c r="B82" s="70" t="str">
        <f t="shared" si="16"/>
        <v/>
      </c>
      <c r="C82" s="139"/>
      <c r="D82" s="26"/>
      <c r="E82" s="25"/>
      <c r="F82" s="25"/>
      <c r="G82" s="25"/>
      <c r="H82" s="25"/>
      <c r="I82" s="26"/>
      <c r="J82" s="25"/>
      <c r="K82" s="25"/>
      <c r="L82" s="193"/>
      <c r="M82" s="25"/>
      <c r="N82" s="33" t="str">
        <f t="shared" si="4"/>
        <v/>
      </c>
      <c r="O82" s="197"/>
      <c r="P82" s="194" t="str">
        <f t="shared" si="8"/>
        <v/>
      </c>
      <c r="Q82" s="79" t="str">
        <f t="shared" si="17"/>
        <v/>
      </c>
      <c r="R82" s="172">
        <f t="shared" si="18"/>
        <v>0</v>
      </c>
      <c r="S82" s="84">
        <f t="shared" si="10"/>
        <v>0</v>
      </c>
      <c r="T82" s="195">
        <f t="shared" si="11"/>
        <v>0</v>
      </c>
      <c r="U82" s="196">
        <f t="shared" si="12"/>
        <v>0</v>
      </c>
      <c r="V82" s="69" t="str">
        <f t="shared" si="19"/>
        <v/>
      </c>
      <c r="W82" s="69" t="str">
        <f t="shared" si="20"/>
        <v/>
      </c>
      <c r="X82" s="32" t="str">
        <f t="shared" si="21"/>
        <v/>
      </c>
      <c r="Y82" s="218">
        <f t="shared" si="22"/>
        <v>0</v>
      </c>
      <c r="Z82" s="32"/>
    </row>
    <row r="83" spans="1:26" ht="30" hidden="1" customHeight="1">
      <c r="A83" s="70" t="str">
        <f t="shared" si="15"/>
        <v/>
      </c>
      <c r="B83" s="70" t="str">
        <f t="shared" si="16"/>
        <v/>
      </c>
      <c r="C83" s="139"/>
      <c r="D83" s="26"/>
      <c r="E83" s="25"/>
      <c r="F83" s="25"/>
      <c r="G83" s="25"/>
      <c r="H83" s="25"/>
      <c r="I83" s="26"/>
      <c r="J83" s="25"/>
      <c r="K83" s="25"/>
      <c r="L83" s="193"/>
      <c r="M83" s="25"/>
      <c r="N83" s="33" t="str">
        <f t="shared" si="4"/>
        <v/>
      </c>
      <c r="O83" s="197"/>
      <c r="P83" s="194" t="str">
        <f t="shared" si="8"/>
        <v/>
      </c>
      <c r="Q83" s="79" t="str">
        <f t="shared" si="17"/>
        <v/>
      </c>
      <c r="R83" s="172">
        <f t="shared" si="18"/>
        <v>0</v>
      </c>
      <c r="S83" s="84">
        <f t="shared" si="10"/>
        <v>0</v>
      </c>
      <c r="T83" s="195">
        <f t="shared" si="11"/>
        <v>0</v>
      </c>
      <c r="U83" s="196">
        <f t="shared" si="12"/>
        <v>0</v>
      </c>
      <c r="V83" s="69" t="str">
        <f t="shared" si="19"/>
        <v/>
      </c>
      <c r="W83" s="69" t="str">
        <f t="shared" si="20"/>
        <v/>
      </c>
      <c r="X83" s="32" t="str">
        <f t="shared" si="21"/>
        <v/>
      </c>
      <c r="Y83" s="218">
        <f t="shared" si="22"/>
        <v>0</v>
      </c>
      <c r="Z83" s="32"/>
    </row>
    <row r="84" spans="1:26" ht="30" hidden="1" customHeight="1">
      <c r="A84" s="70" t="str">
        <f t="shared" si="15"/>
        <v/>
      </c>
      <c r="B84" s="70" t="str">
        <f t="shared" si="16"/>
        <v/>
      </c>
      <c r="C84" s="139"/>
      <c r="D84" s="26"/>
      <c r="E84" s="25"/>
      <c r="F84" s="25"/>
      <c r="G84" s="25"/>
      <c r="H84" s="25"/>
      <c r="I84" s="26"/>
      <c r="J84" s="25"/>
      <c r="K84" s="25"/>
      <c r="L84" s="193"/>
      <c r="M84" s="25"/>
      <c r="N84" s="33" t="str">
        <f t="shared" si="4"/>
        <v/>
      </c>
      <c r="O84" s="197"/>
      <c r="P84" s="194" t="str">
        <f t="shared" si="8"/>
        <v/>
      </c>
      <c r="Q84" s="79" t="str">
        <f t="shared" si="17"/>
        <v/>
      </c>
      <c r="R84" s="172">
        <f t="shared" si="18"/>
        <v>0</v>
      </c>
      <c r="S84" s="84">
        <f t="shared" si="10"/>
        <v>0</v>
      </c>
      <c r="T84" s="195">
        <f t="shared" si="11"/>
        <v>0</v>
      </c>
      <c r="U84" s="196">
        <f t="shared" si="12"/>
        <v>0</v>
      </c>
      <c r="V84" s="69" t="str">
        <f t="shared" si="19"/>
        <v/>
      </c>
      <c r="W84" s="69" t="str">
        <f t="shared" si="20"/>
        <v/>
      </c>
      <c r="X84" s="32" t="str">
        <f t="shared" si="21"/>
        <v/>
      </c>
      <c r="Y84" s="218">
        <f t="shared" si="22"/>
        <v>0</v>
      </c>
      <c r="Z84" s="32"/>
    </row>
    <row r="85" spans="1:26" ht="30" hidden="1" customHeight="1">
      <c r="A85" s="70" t="str">
        <f t="shared" si="15"/>
        <v/>
      </c>
      <c r="B85" s="70" t="str">
        <f t="shared" si="16"/>
        <v/>
      </c>
      <c r="C85" s="139"/>
      <c r="D85" s="26"/>
      <c r="E85" s="25"/>
      <c r="F85" s="25"/>
      <c r="G85" s="25"/>
      <c r="H85" s="25"/>
      <c r="I85" s="26"/>
      <c r="J85" s="25"/>
      <c r="K85" s="25"/>
      <c r="L85" s="193"/>
      <c r="M85" s="25"/>
      <c r="N85" s="33" t="str">
        <f t="shared" si="4"/>
        <v/>
      </c>
      <c r="O85" s="197"/>
      <c r="P85" s="194" t="str">
        <f t="shared" si="8"/>
        <v/>
      </c>
      <c r="Q85" s="79" t="str">
        <f t="shared" si="17"/>
        <v/>
      </c>
      <c r="R85" s="172">
        <f t="shared" si="18"/>
        <v>0</v>
      </c>
      <c r="S85" s="84">
        <f t="shared" si="10"/>
        <v>0</v>
      </c>
      <c r="T85" s="195">
        <f t="shared" si="11"/>
        <v>0</v>
      </c>
      <c r="U85" s="196">
        <f t="shared" si="12"/>
        <v>0</v>
      </c>
      <c r="V85" s="69" t="str">
        <f t="shared" si="19"/>
        <v/>
      </c>
      <c r="W85" s="69" t="str">
        <f t="shared" si="20"/>
        <v/>
      </c>
      <c r="X85" s="32" t="str">
        <f t="shared" si="21"/>
        <v/>
      </c>
      <c r="Y85" s="218">
        <f t="shared" si="22"/>
        <v>0</v>
      </c>
      <c r="Z85" s="32"/>
    </row>
    <row r="86" spans="1:26" ht="30" hidden="1" customHeight="1">
      <c r="A86" s="70" t="str">
        <f t="shared" si="15"/>
        <v/>
      </c>
      <c r="B86" s="70" t="str">
        <f t="shared" si="16"/>
        <v/>
      </c>
      <c r="C86" s="139"/>
      <c r="D86" s="26"/>
      <c r="E86" s="25"/>
      <c r="F86" s="25"/>
      <c r="G86" s="25"/>
      <c r="H86" s="25"/>
      <c r="I86" s="26"/>
      <c r="J86" s="25"/>
      <c r="K86" s="25"/>
      <c r="L86" s="193"/>
      <c r="M86" s="25"/>
      <c r="N86" s="33" t="str">
        <f t="shared" si="4"/>
        <v/>
      </c>
      <c r="O86" s="197"/>
      <c r="P86" s="194" t="str">
        <f t="shared" si="8"/>
        <v/>
      </c>
      <c r="Q86" s="79" t="str">
        <f t="shared" si="17"/>
        <v/>
      </c>
      <c r="R86" s="172">
        <f t="shared" si="18"/>
        <v>0</v>
      </c>
      <c r="S86" s="84">
        <f t="shared" si="10"/>
        <v>0</v>
      </c>
      <c r="T86" s="195">
        <f t="shared" si="11"/>
        <v>0</v>
      </c>
      <c r="U86" s="196">
        <f t="shared" si="12"/>
        <v>0</v>
      </c>
      <c r="V86" s="69" t="str">
        <f t="shared" si="19"/>
        <v/>
      </c>
      <c r="W86" s="69" t="str">
        <f t="shared" si="20"/>
        <v/>
      </c>
      <c r="X86" s="32" t="str">
        <f t="shared" si="21"/>
        <v/>
      </c>
      <c r="Y86" s="218">
        <f t="shared" si="22"/>
        <v>0</v>
      </c>
      <c r="Z86" s="32"/>
    </row>
    <row r="87" spans="1:26" ht="30" hidden="1" customHeight="1">
      <c r="A87" s="70" t="str">
        <f t="shared" si="15"/>
        <v/>
      </c>
      <c r="B87" s="70" t="str">
        <f t="shared" si="16"/>
        <v/>
      </c>
      <c r="C87" s="139"/>
      <c r="D87" s="26"/>
      <c r="E87" s="25"/>
      <c r="F87" s="25"/>
      <c r="G87" s="25"/>
      <c r="H87" s="25"/>
      <c r="I87" s="26"/>
      <c r="J87" s="25"/>
      <c r="K87" s="25"/>
      <c r="L87" s="193"/>
      <c r="M87" s="25"/>
      <c r="N87" s="33" t="str">
        <f t="shared" si="4"/>
        <v/>
      </c>
      <c r="O87" s="197"/>
      <c r="P87" s="194" t="str">
        <f t="shared" si="8"/>
        <v/>
      </c>
      <c r="Q87" s="79" t="str">
        <f t="shared" si="17"/>
        <v/>
      </c>
      <c r="R87" s="172">
        <f t="shared" si="18"/>
        <v>0</v>
      </c>
      <c r="S87" s="84">
        <f t="shared" si="10"/>
        <v>0</v>
      </c>
      <c r="T87" s="195">
        <f t="shared" si="11"/>
        <v>0</v>
      </c>
      <c r="U87" s="196">
        <f t="shared" si="12"/>
        <v>0</v>
      </c>
      <c r="V87" s="69" t="str">
        <f t="shared" si="19"/>
        <v/>
      </c>
      <c r="W87" s="69" t="str">
        <f t="shared" si="20"/>
        <v/>
      </c>
      <c r="X87" s="32" t="str">
        <f t="shared" si="21"/>
        <v/>
      </c>
      <c r="Y87" s="218">
        <f t="shared" si="22"/>
        <v>0</v>
      </c>
      <c r="Z87" s="32"/>
    </row>
    <row r="88" spans="1:26" ht="30" hidden="1" customHeight="1">
      <c r="A88" s="70" t="str">
        <f t="shared" si="15"/>
        <v/>
      </c>
      <c r="B88" s="70" t="str">
        <f t="shared" si="16"/>
        <v/>
      </c>
      <c r="C88" s="139"/>
      <c r="D88" s="26"/>
      <c r="E88" s="25"/>
      <c r="F88" s="25"/>
      <c r="G88" s="25"/>
      <c r="H88" s="25"/>
      <c r="I88" s="26"/>
      <c r="J88" s="25"/>
      <c r="K88" s="25"/>
      <c r="L88" s="193"/>
      <c r="M88" s="25"/>
      <c r="N88" s="33" t="str">
        <f t="shared" si="4"/>
        <v/>
      </c>
      <c r="O88" s="197"/>
      <c r="P88" s="194" t="str">
        <f t="shared" si="8"/>
        <v/>
      </c>
      <c r="Q88" s="79" t="str">
        <f t="shared" si="17"/>
        <v/>
      </c>
      <c r="R88" s="172">
        <f t="shared" si="18"/>
        <v>0</v>
      </c>
      <c r="S88" s="84">
        <f t="shared" si="10"/>
        <v>0</v>
      </c>
      <c r="T88" s="195">
        <f t="shared" si="11"/>
        <v>0</v>
      </c>
      <c r="U88" s="196">
        <f t="shared" si="12"/>
        <v>0</v>
      </c>
      <c r="V88" s="69" t="str">
        <f t="shared" si="19"/>
        <v/>
      </c>
      <c r="W88" s="69" t="str">
        <f t="shared" si="20"/>
        <v/>
      </c>
      <c r="X88" s="32" t="str">
        <f t="shared" si="21"/>
        <v/>
      </c>
      <c r="Y88" s="218">
        <f t="shared" si="22"/>
        <v>0</v>
      </c>
      <c r="Z88" s="32"/>
    </row>
    <row r="89" spans="1:26" ht="30" hidden="1" customHeight="1">
      <c r="A89" s="70" t="str">
        <f t="shared" si="15"/>
        <v/>
      </c>
      <c r="B89" s="70" t="str">
        <f t="shared" si="16"/>
        <v/>
      </c>
      <c r="C89" s="192"/>
      <c r="D89" s="33"/>
      <c r="E89" s="25"/>
      <c r="F89" s="25"/>
      <c r="G89" s="25"/>
      <c r="H89" s="25"/>
      <c r="I89" s="26"/>
      <c r="J89" s="25"/>
      <c r="K89" s="25"/>
      <c r="L89" s="193"/>
      <c r="M89" s="25"/>
      <c r="N89" s="33" t="str">
        <f t="shared" si="4"/>
        <v/>
      </c>
      <c r="O89" s="197"/>
      <c r="P89" s="194" t="str">
        <f t="shared" si="8"/>
        <v/>
      </c>
      <c r="Q89" s="79" t="str">
        <f t="shared" si="17"/>
        <v/>
      </c>
      <c r="R89" s="172">
        <f t="shared" si="18"/>
        <v>0</v>
      </c>
      <c r="S89" s="84">
        <f t="shared" si="10"/>
        <v>0</v>
      </c>
      <c r="T89" s="195">
        <f t="shared" si="11"/>
        <v>0</v>
      </c>
      <c r="U89" s="196">
        <f t="shared" si="12"/>
        <v>0</v>
      </c>
      <c r="V89" s="69" t="str">
        <f t="shared" si="19"/>
        <v/>
      </c>
      <c r="W89" s="69" t="str">
        <f t="shared" si="20"/>
        <v/>
      </c>
      <c r="X89" s="32" t="str">
        <f t="shared" si="21"/>
        <v/>
      </c>
      <c r="Y89" s="218">
        <f t="shared" si="22"/>
        <v>0</v>
      </c>
      <c r="Z89" s="32"/>
    </row>
    <row r="90" spans="1:26" ht="30" hidden="1" customHeight="1">
      <c r="A90" s="70" t="str">
        <f t="shared" si="15"/>
        <v/>
      </c>
      <c r="B90" s="70" t="str">
        <f t="shared" si="16"/>
        <v/>
      </c>
      <c r="C90" s="139"/>
      <c r="D90" s="26"/>
      <c r="E90" s="25"/>
      <c r="F90" s="25"/>
      <c r="G90" s="25"/>
      <c r="H90" s="25"/>
      <c r="I90" s="26"/>
      <c r="J90" s="25"/>
      <c r="K90" s="25"/>
      <c r="L90" s="193"/>
      <c r="M90" s="25"/>
      <c r="N90" s="33" t="str">
        <f t="shared" si="4"/>
        <v/>
      </c>
      <c r="O90" s="197"/>
      <c r="P90" s="194" t="str">
        <f t="shared" si="8"/>
        <v/>
      </c>
      <c r="Q90" s="79" t="str">
        <f t="shared" si="17"/>
        <v/>
      </c>
      <c r="R90" s="172">
        <f t="shared" si="18"/>
        <v>0</v>
      </c>
      <c r="S90" s="84">
        <f t="shared" si="10"/>
        <v>0</v>
      </c>
      <c r="T90" s="195">
        <f t="shared" si="11"/>
        <v>0</v>
      </c>
      <c r="U90" s="196">
        <f t="shared" si="12"/>
        <v>0</v>
      </c>
      <c r="V90" s="69" t="str">
        <f t="shared" si="19"/>
        <v/>
      </c>
      <c r="W90" s="69" t="str">
        <f t="shared" si="20"/>
        <v/>
      </c>
      <c r="X90" s="32" t="str">
        <f t="shared" si="21"/>
        <v/>
      </c>
      <c r="Y90" s="218">
        <f t="shared" si="22"/>
        <v>0</v>
      </c>
      <c r="Z90" s="32"/>
    </row>
    <row r="91" spans="1:26" ht="30" hidden="1" customHeight="1">
      <c r="A91" s="70" t="str">
        <f t="shared" ref="A91:A141" si="23">IF(W91="IN",$E$6,"")</f>
        <v/>
      </c>
      <c r="B91" s="70" t="str">
        <f t="shared" ref="B91:B141" si="24">IF(W91="IN","Muc "&amp;$E$7,"")</f>
        <v/>
      </c>
      <c r="C91" s="139"/>
      <c r="D91" s="26"/>
      <c r="E91" s="25"/>
      <c r="F91" s="25"/>
      <c r="G91" s="25"/>
      <c r="H91" s="25"/>
      <c r="I91" s="26"/>
      <c r="J91" s="25"/>
      <c r="K91" s="25"/>
      <c r="L91" s="193"/>
      <c r="M91" s="25"/>
      <c r="N91" s="33" t="str">
        <f t="shared" ref="N91:N141" si="25">IF(M91="","",IF(LEFT(M91,1)="2",0,IF(LEFT(M91,1)="1",1,IF(LEFT(M91,1)="0",2,"")))&amp;"m"&amp;IF(MID(M91,3,1)="2",0,IF(MID(M91,3,1)="1",1,IF(MID(M91,3,1)="0",2,"")))&amp;"d"&amp;IF(MID(M91,5,1)="2",0,IF(MID(M91,5,1)="1",1,IF(MID(M91,5,1)="0",2,"")))&amp;"r")</f>
        <v/>
      </c>
      <c r="O91" s="197"/>
      <c r="P91" s="194" t="str">
        <f t="shared" ref="P91:P141" si="26">IF(M91="","",IF(AND(LEFT(I91,2)="Gỗ",LEFT(RIGHT(I91,10),1)&lt;&gt;"C"),IF(LEFT(M91,4)="2M2D","1COM",IF(AND(G91&gt;1699,LEFT(M91,4)&lt;&gt;"2M2D"),"1COM","2COM")),""))</f>
        <v/>
      </c>
      <c r="Q91" s="79" t="str">
        <f t="shared" ref="Q91:Q141" si="27">IFERROR(IF(I91="","",IF(LEFT(I91,2)="Gỗ","M3","Tấm")),"")</f>
        <v/>
      </c>
      <c r="R91" s="172">
        <f t="shared" ref="R91:R141" si="28">IFERROR(IF(OR(Q91="Con",Q91="Cụm",Q91="Hệ",Q91="Thanh"),H91,IF(Q91="Tấm",(F91*G91*H91)/(1220*2440),IF(Q91="Md",G91*H91/1000,IF(Q91="M2",F91*G91*H91/10^6,IF(Q91="M3",E91*F91*G91*H91/10^9,0))))),"-")</f>
        <v>0</v>
      </c>
      <c r="S91" s="84">
        <f t="shared" ref="S91:S141" si="29">IFERROR(IF(ISERR(SEARCH("2d",K91)),IF(ISERR(SEARCH("1d",K91)),0,1),2)*($G91)*$H91/10^3+IF(ISERR(SEARCH("2r",K91)),IF(ISERR(SEARCH("1r",K91)),0,1),2)*($F91)*$H91/10^3,"-")</f>
        <v>0</v>
      </c>
      <c r="T91" s="195">
        <f t="shared" ref="T91:T141" si="30">IFERROR(IF(ISERR(SEARCH("2m",M91)),IF(ISERR(SEARCH("1m",M91)),0,1),2)*$G91*$F91*$H91/10^6+IF(ISERR(SEARCH("2d",M91)),IF(ISERR(SEARCH("1d",M91)),0,1),2)*$G91*$E91*$H91/10^6+IF(ISERR(SEARCH("2r",M91)),IF(ISERR(SEARCH("1r",M91)),0,1),2)*$F91*$E91*$H91/10^6,"-")</f>
        <v>0</v>
      </c>
      <c r="U91" s="196">
        <f t="shared" ref="U91:U141" si="31">IFERROR(IF(ISERR(SEARCH("2m",N91)),IF(ISERR(SEARCH("1m",N91)),0,1),2)*$G91*$F91*$H91/10^6+IF(ISERR(SEARCH("2d",N91)),IF(ISERR(SEARCH("1d",N91)),0,1),2)*$G91*$E91*$H91/10^6+IF(ISERR(SEARCH("2r",N91)),IF(ISERR(SEARCH("1r",N91)),0,1),2)*$F91*$E91*$H91/10^6,"-")</f>
        <v>0</v>
      </c>
      <c r="V91" s="69" t="str">
        <f t="shared" ref="V91:V141" si="32">IF(W91="IN",$Y$3,"")</f>
        <v/>
      </c>
      <c r="W91" s="69" t="str">
        <f t="shared" ref="W91:W141" si="33">IF(OR(C91&lt;&gt;"",D91&lt;&gt;""),"IN","")</f>
        <v/>
      </c>
      <c r="X91" s="32" t="str">
        <f t="shared" ref="X91:X141" si="34">IF(C91&lt;&gt;"",1,"")</f>
        <v/>
      </c>
      <c r="Y91" s="218">
        <f t="shared" ref="Y91:Y141" si="35">IFERROR((E91*F91*G91*H91*10^-9),"")</f>
        <v>0</v>
      </c>
      <c r="Z91" s="32"/>
    </row>
    <row r="92" spans="1:26" ht="30" hidden="1" customHeight="1">
      <c r="A92" s="70" t="str">
        <f t="shared" si="23"/>
        <v/>
      </c>
      <c r="B92" s="70" t="str">
        <f t="shared" si="24"/>
        <v/>
      </c>
      <c r="C92" s="139"/>
      <c r="D92" s="26"/>
      <c r="E92" s="25"/>
      <c r="F92" s="25"/>
      <c r="G92" s="25"/>
      <c r="H92" s="25"/>
      <c r="I92" s="26"/>
      <c r="J92" s="25"/>
      <c r="K92" s="25"/>
      <c r="L92" s="193"/>
      <c r="M92" s="25"/>
      <c r="N92" s="33" t="str">
        <f t="shared" si="25"/>
        <v/>
      </c>
      <c r="O92" s="197"/>
      <c r="P92" s="194" t="str">
        <f t="shared" si="26"/>
        <v/>
      </c>
      <c r="Q92" s="79" t="str">
        <f t="shared" si="27"/>
        <v/>
      </c>
      <c r="R92" s="172">
        <f t="shared" si="28"/>
        <v>0</v>
      </c>
      <c r="S92" s="84">
        <f t="shared" si="29"/>
        <v>0</v>
      </c>
      <c r="T92" s="195">
        <f t="shared" si="30"/>
        <v>0</v>
      </c>
      <c r="U92" s="196">
        <f t="shared" si="31"/>
        <v>0</v>
      </c>
      <c r="V92" s="69" t="str">
        <f t="shared" si="32"/>
        <v/>
      </c>
      <c r="W92" s="69" t="str">
        <f t="shared" si="33"/>
        <v/>
      </c>
      <c r="X92" s="32" t="str">
        <f t="shared" si="34"/>
        <v/>
      </c>
      <c r="Y92" s="218">
        <f t="shared" si="35"/>
        <v>0</v>
      </c>
      <c r="Z92" s="32"/>
    </row>
    <row r="93" spans="1:26" ht="30" hidden="1" customHeight="1">
      <c r="A93" s="70" t="str">
        <f t="shared" si="23"/>
        <v/>
      </c>
      <c r="B93" s="70" t="str">
        <f t="shared" si="24"/>
        <v/>
      </c>
      <c r="C93" s="139"/>
      <c r="D93" s="26"/>
      <c r="E93" s="25"/>
      <c r="F93" s="25"/>
      <c r="G93" s="25"/>
      <c r="H93" s="25"/>
      <c r="I93" s="26"/>
      <c r="J93" s="25"/>
      <c r="K93" s="25"/>
      <c r="L93" s="193"/>
      <c r="M93" s="25"/>
      <c r="N93" s="33" t="str">
        <f t="shared" si="25"/>
        <v/>
      </c>
      <c r="O93" s="197"/>
      <c r="P93" s="194" t="str">
        <f t="shared" si="26"/>
        <v/>
      </c>
      <c r="Q93" s="79" t="str">
        <f t="shared" si="27"/>
        <v/>
      </c>
      <c r="R93" s="172">
        <f t="shared" si="28"/>
        <v>0</v>
      </c>
      <c r="S93" s="84">
        <f t="shared" si="29"/>
        <v>0</v>
      </c>
      <c r="T93" s="195">
        <f t="shared" si="30"/>
        <v>0</v>
      </c>
      <c r="U93" s="196">
        <f t="shared" si="31"/>
        <v>0</v>
      </c>
      <c r="V93" s="69" t="str">
        <f t="shared" si="32"/>
        <v/>
      </c>
      <c r="W93" s="69" t="str">
        <f t="shared" si="33"/>
        <v/>
      </c>
      <c r="X93" s="32" t="str">
        <f t="shared" si="34"/>
        <v/>
      </c>
      <c r="Y93" s="218">
        <f t="shared" si="35"/>
        <v>0</v>
      </c>
      <c r="Z93" s="32"/>
    </row>
    <row r="94" spans="1:26" ht="30" hidden="1" customHeight="1">
      <c r="A94" s="70" t="str">
        <f t="shared" si="23"/>
        <v/>
      </c>
      <c r="B94" s="70" t="str">
        <f t="shared" si="24"/>
        <v/>
      </c>
      <c r="C94" s="139"/>
      <c r="D94" s="26"/>
      <c r="E94" s="25"/>
      <c r="F94" s="25"/>
      <c r="G94" s="25"/>
      <c r="H94" s="25"/>
      <c r="I94" s="26"/>
      <c r="J94" s="25"/>
      <c r="K94" s="25"/>
      <c r="L94" s="193"/>
      <c r="M94" s="25"/>
      <c r="N94" s="33" t="str">
        <f t="shared" si="25"/>
        <v/>
      </c>
      <c r="O94" s="197"/>
      <c r="P94" s="194" t="str">
        <f t="shared" si="26"/>
        <v/>
      </c>
      <c r="Q94" s="79" t="str">
        <f t="shared" si="27"/>
        <v/>
      </c>
      <c r="R94" s="172">
        <f t="shared" si="28"/>
        <v>0</v>
      </c>
      <c r="S94" s="84">
        <f t="shared" si="29"/>
        <v>0</v>
      </c>
      <c r="T94" s="195">
        <f t="shared" si="30"/>
        <v>0</v>
      </c>
      <c r="U94" s="196">
        <f t="shared" si="31"/>
        <v>0</v>
      </c>
      <c r="V94" s="69" t="str">
        <f t="shared" si="32"/>
        <v/>
      </c>
      <c r="W94" s="69" t="str">
        <f t="shared" si="33"/>
        <v/>
      </c>
      <c r="X94" s="32" t="str">
        <f t="shared" si="34"/>
        <v/>
      </c>
      <c r="Y94" s="218">
        <f t="shared" si="35"/>
        <v>0</v>
      </c>
      <c r="Z94" s="32"/>
    </row>
    <row r="95" spans="1:26" ht="30" hidden="1" customHeight="1">
      <c r="A95" s="70" t="str">
        <f t="shared" si="23"/>
        <v/>
      </c>
      <c r="B95" s="70" t="str">
        <f t="shared" si="24"/>
        <v/>
      </c>
      <c r="C95" s="139"/>
      <c r="D95" s="26"/>
      <c r="E95" s="25"/>
      <c r="F95" s="25"/>
      <c r="G95" s="25"/>
      <c r="H95" s="25"/>
      <c r="I95" s="26"/>
      <c r="J95" s="25"/>
      <c r="K95" s="25"/>
      <c r="L95" s="193"/>
      <c r="M95" s="25"/>
      <c r="N95" s="33" t="str">
        <f t="shared" si="25"/>
        <v/>
      </c>
      <c r="O95" s="197"/>
      <c r="P95" s="194" t="str">
        <f t="shared" si="26"/>
        <v/>
      </c>
      <c r="Q95" s="79" t="str">
        <f t="shared" si="27"/>
        <v/>
      </c>
      <c r="R95" s="172">
        <f t="shared" si="28"/>
        <v>0</v>
      </c>
      <c r="S95" s="84">
        <f t="shared" si="29"/>
        <v>0</v>
      </c>
      <c r="T95" s="195">
        <f t="shared" si="30"/>
        <v>0</v>
      </c>
      <c r="U95" s="196">
        <f t="shared" si="31"/>
        <v>0</v>
      </c>
      <c r="V95" s="69" t="str">
        <f t="shared" si="32"/>
        <v/>
      </c>
      <c r="W95" s="69" t="str">
        <f t="shared" si="33"/>
        <v/>
      </c>
      <c r="X95" s="32" t="str">
        <f t="shared" si="34"/>
        <v/>
      </c>
      <c r="Y95" s="218">
        <f t="shared" si="35"/>
        <v>0</v>
      </c>
      <c r="Z95" s="32"/>
    </row>
    <row r="96" spans="1:26" ht="30" hidden="1" customHeight="1">
      <c r="A96" s="70" t="str">
        <f t="shared" si="23"/>
        <v/>
      </c>
      <c r="B96" s="70" t="str">
        <f t="shared" si="24"/>
        <v/>
      </c>
      <c r="C96" s="139"/>
      <c r="D96" s="26"/>
      <c r="E96" s="25"/>
      <c r="F96" s="25"/>
      <c r="G96" s="25"/>
      <c r="H96" s="25"/>
      <c r="I96" s="26"/>
      <c r="J96" s="25"/>
      <c r="K96" s="25"/>
      <c r="L96" s="193"/>
      <c r="M96" s="25"/>
      <c r="N96" s="33" t="str">
        <f t="shared" si="25"/>
        <v/>
      </c>
      <c r="O96" s="197"/>
      <c r="P96" s="194" t="str">
        <f t="shared" si="26"/>
        <v/>
      </c>
      <c r="Q96" s="79" t="str">
        <f t="shared" si="27"/>
        <v/>
      </c>
      <c r="R96" s="172">
        <f t="shared" si="28"/>
        <v>0</v>
      </c>
      <c r="S96" s="84">
        <f t="shared" si="29"/>
        <v>0</v>
      </c>
      <c r="T96" s="195">
        <f t="shared" si="30"/>
        <v>0</v>
      </c>
      <c r="U96" s="196">
        <f t="shared" si="31"/>
        <v>0</v>
      </c>
      <c r="V96" s="69" t="str">
        <f t="shared" si="32"/>
        <v/>
      </c>
      <c r="W96" s="69" t="str">
        <f t="shared" si="33"/>
        <v/>
      </c>
      <c r="X96" s="32" t="str">
        <f t="shared" si="34"/>
        <v/>
      </c>
      <c r="Y96" s="218">
        <f t="shared" si="35"/>
        <v>0</v>
      </c>
      <c r="Z96" s="32"/>
    </row>
    <row r="97" spans="1:26" ht="30" hidden="1" customHeight="1">
      <c r="A97" s="70" t="str">
        <f t="shared" si="23"/>
        <v/>
      </c>
      <c r="B97" s="70" t="str">
        <f t="shared" si="24"/>
        <v/>
      </c>
      <c r="C97" s="139"/>
      <c r="D97" s="26"/>
      <c r="E97" s="25"/>
      <c r="F97" s="25"/>
      <c r="G97" s="25"/>
      <c r="H97" s="25"/>
      <c r="I97" s="26"/>
      <c r="J97" s="25"/>
      <c r="K97" s="25"/>
      <c r="L97" s="193"/>
      <c r="M97" s="25"/>
      <c r="N97" s="33" t="str">
        <f t="shared" si="25"/>
        <v/>
      </c>
      <c r="O97" s="197"/>
      <c r="P97" s="194" t="str">
        <f t="shared" si="26"/>
        <v/>
      </c>
      <c r="Q97" s="79" t="str">
        <f t="shared" si="27"/>
        <v/>
      </c>
      <c r="R97" s="172">
        <f t="shared" si="28"/>
        <v>0</v>
      </c>
      <c r="S97" s="84">
        <f t="shared" si="29"/>
        <v>0</v>
      </c>
      <c r="T97" s="195">
        <f t="shared" si="30"/>
        <v>0</v>
      </c>
      <c r="U97" s="196">
        <f t="shared" si="31"/>
        <v>0</v>
      </c>
      <c r="V97" s="69" t="str">
        <f t="shared" si="32"/>
        <v/>
      </c>
      <c r="W97" s="69" t="str">
        <f t="shared" si="33"/>
        <v/>
      </c>
      <c r="X97" s="32" t="str">
        <f t="shared" si="34"/>
        <v/>
      </c>
      <c r="Y97" s="218">
        <f t="shared" si="35"/>
        <v>0</v>
      </c>
      <c r="Z97" s="32"/>
    </row>
    <row r="98" spans="1:26" ht="30" hidden="1" customHeight="1">
      <c r="A98" s="70" t="str">
        <f t="shared" si="23"/>
        <v/>
      </c>
      <c r="B98" s="70" t="str">
        <f t="shared" si="24"/>
        <v/>
      </c>
      <c r="C98" s="139"/>
      <c r="D98" s="26"/>
      <c r="E98" s="25"/>
      <c r="F98" s="25"/>
      <c r="G98" s="25"/>
      <c r="H98" s="25"/>
      <c r="I98" s="26"/>
      <c r="J98" s="25"/>
      <c r="K98" s="25"/>
      <c r="L98" s="193"/>
      <c r="M98" s="25"/>
      <c r="N98" s="33" t="str">
        <f t="shared" si="25"/>
        <v/>
      </c>
      <c r="O98" s="197"/>
      <c r="P98" s="194" t="str">
        <f t="shared" si="26"/>
        <v/>
      </c>
      <c r="Q98" s="79" t="str">
        <f t="shared" si="27"/>
        <v/>
      </c>
      <c r="R98" s="172">
        <f t="shared" si="28"/>
        <v>0</v>
      </c>
      <c r="S98" s="84">
        <f t="shared" si="29"/>
        <v>0</v>
      </c>
      <c r="T98" s="195">
        <f t="shared" si="30"/>
        <v>0</v>
      </c>
      <c r="U98" s="196">
        <f t="shared" si="31"/>
        <v>0</v>
      </c>
      <c r="V98" s="69" t="str">
        <f t="shared" si="32"/>
        <v/>
      </c>
      <c r="W98" s="69" t="str">
        <f t="shared" si="33"/>
        <v/>
      </c>
      <c r="X98" s="32" t="str">
        <f t="shared" si="34"/>
        <v/>
      </c>
      <c r="Y98" s="218">
        <f t="shared" si="35"/>
        <v>0</v>
      </c>
      <c r="Z98" s="32"/>
    </row>
    <row r="99" spans="1:26" ht="30" hidden="1" customHeight="1">
      <c r="A99" s="70" t="str">
        <f t="shared" si="23"/>
        <v/>
      </c>
      <c r="B99" s="70" t="str">
        <f t="shared" si="24"/>
        <v/>
      </c>
      <c r="C99" s="139"/>
      <c r="D99" s="26"/>
      <c r="E99" s="25"/>
      <c r="F99" s="25"/>
      <c r="G99" s="25"/>
      <c r="H99" s="25"/>
      <c r="I99" s="26"/>
      <c r="J99" s="25"/>
      <c r="K99" s="25"/>
      <c r="L99" s="193"/>
      <c r="M99" s="25"/>
      <c r="N99" s="33" t="str">
        <f t="shared" si="25"/>
        <v/>
      </c>
      <c r="O99" s="197"/>
      <c r="P99" s="194" t="str">
        <f t="shared" si="26"/>
        <v/>
      </c>
      <c r="Q99" s="79" t="str">
        <f t="shared" si="27"/>
        <v/>
      </c>
      <c r="R99" s="172">
        <f t="shared" si="28"/>
        <v>0</v>
      </c>
      <c r="S99" s="84">
        <f t="shared" si="29"/>
        <v>0</v>
      </c>
      <c r="T99" s="195">
        <f t="shared" si="30"/>
        <v>0</v>
      </c>
      <c r="U99" s="196">
        <f t="shared" si="31"/>
        <v>0</v>
      </c>
      <c r="V99" s="69" t="str">
        <f t="shared" si="32"/>
        <v/>
      </c>
      <c r="W99" s="69" t="str">
        <f t="shared" si="33"/>
        <v/>
      </c>
      <c r="X99" s="32" t="str">
        <f t="shared" si="34"/>
        <v/>
      </c>
      <c r="Y99" s="218">
        <f t="shared" si="35"/>
        <v>0</v>
      </c>
      <c r="Z99" s="32"/>
    </row>
    <row r="100" spans="1:26" ht="30" hidden="1" customHeight="1">
      <c r="A100" s="70" t="str">
        <f t="shared" si="23"/>
        <v/>
      </c>
      <c r="B100" s="70" t="str">
        <f t="shared" si="24"/>
        <v/>
      </c>
      <c r="C100" s="139"/>
      <c r="D100" s="26"/>
      <c r="E100" s="25"/>
      <c r="F100" s="25"/>
      <c r="G100" s="25"/>
      <c r="H100" s="25"/>
      <c r="I100" s="26"/>
      <c r="J100" s="25"/>
      <c r="K100" s="25"/>
      <c r="L100" s="193"/>
      <c r="M100" s="25"/>
      <c r="N100" s="33" t="str">
        <f t="shared" si="25"/>
        <v/>
      </c>
      <c r="O100" s="197"/>
      <c r="P100" s="194" t="str">
        <f t="shared" si="26"/>
        <v/>
      </c>
      <c r="Q100" s="79" t="str">
        <f t="shared" si="27"/>
        <v/>
      </c>
      <c r="R100" s="172">
        <f t="shared" si="28"/>
        <v>0</v>
      </c>
      <c r="S100" s="84">
        <f t="shared" si="29"/>
        <v>0</v>
      </c>
      <c r="T100" s="195">
        <f t="shared" si="30"/>
        <v>0</v>
      </c>
      <c r="U100" s="196">
        <f t="shared" si="31"/>
        <v>0</v>
      </c>
      <c r="V100" s="69" t="str">
        <f t="shared" si="32"/>
        <v/>
      </c>
      <c r="W100" s="69" t="str">
        <f t="shared" si="33"/>
        <v/>
      </c>
      <c r="X100" s="32" t="str">
        <f t="shared" si="34"/>
        <v/>
      </c>
      <c r="Y100" s="218">
        <f t="shared" si="35"/>
        <v>0</v>
      </c>
      <c r="Z100" s="32"/>
    </row>
    <row r="101" spans="1:26" ht="30" hidden="1" customHeight="1">
      <c r="A101" s="70" t="str">
        <f t="shared" si="23"/>
        <v/>
      </c>
      <c r="B101" s="70" t="str">
        <f t="shared" si="24"/>
        <v/>
      </c>
      <c r="C101" s="139"/>
      <c r="D101" s="26"/>
      <c r="E101" s="25"/>
      <c r="F101" s="25"/>
      <c r="G101" s="25"/>
      <c r="H101" s="25"/>
      <c r="I101" s="26"/>
      <c r="J101" s="25"/>
      <c r="K101" s="25"/>
      <c r="L101" s="193"/>
      <c r="M101" s="25"/>
      <c r="N101" s="33" t="str">
        <f t="shared" si="25"/>
        <v/>
      </c>
      <c r="O101" s="197"/>
      <c r="P101" s="194" t="str">
        <f t="shared" si="26"/>
        <v/>
      </c>
      <c r="Q101" s="79" t="str">
        <f t="shared" si="27"/>
        <v/>
      </c>
      <c r="R101" s="172">
        <f t="shared" si="28"/>
        <v>0</v>
      </c>
      <c r="S101" s="84">
        <f t="shared" si="29"/>
        <v>0</v>
      </c>
      <c r="T101" s="195">
        <f t="shared" si="30"/>
        <v>0</v>
      </c>
      <c r="U101" s="196">
        <f t="shared" si="31"/>
        <v>0</v>
      </c>
      <c r="V101" s="69" t="str">
        <f t="shared" si="32"/>
        <v/>
      </c>
      <c r="W101" s="69" t="str">
        <f t="shared" si="33"/>
        <v/>
      </c>
      <c r="X101" s="32" t="str">
        <f t="shared" si="34"/>
        <v/>
      </c>
      <c r="Y101" s="218">
        <f t="shared" si="35"/>
        <v>0</v>
      </c>
      <c r="Z101" s="32"/>
    </row>
    <row r="102" spans="1:26" ht="30" hidden="1" customHeight="1">
      <c r="A102" s="70" t="str">
        <f t="shared" si="23"/>
        <v/>
      </c>
      <c r="B102" s="70" t="str">
        <f t="shared" si="24"/>
        <v/>
      </c>
      <c r="C102" s="139"/>
      <c r="D102" s="26"/>
      <c r="E102" s="25"/>
      <c r="F102" s="25"/>
      <c r="G102" s="25"/>
      <c r="H102" s="25"/>
      <c r="I102" s="26"/>
      <c r="J102" s="25"/>
      <c r="K102" s="25"/>
      <c r="L102" s="193"/>
      <c r="M102" s="25"/>
      <c r="N102" s="33" t="str">
        <f t="shared" si="25"/>
        <v/>
      </c>
      <c r="O102" s="197"/>
      <c r="P102" s="194" t="str">
        <f t="shared" si="26"/>
        <v/>
      </c>
      <c r="Q102" s="79" t="str">
        <f t="shared" si="27"/>
        <v/>
      </c>
      <c r="R102" s="172">
        <f t="shared" si="28"/>
        <v>0</v>
      </c>
      <c r="S102" s="84">
        <f t="shared" si="29"/>
        <v>0</v>
      </c>
      <c r="T102" s="195">
        <f t="shared" si="30"/>
        <v>0</v>
      </c>
      <c r="U102" s="196">
        <f t="shared" si="31"/>
        <v>0</v>
      </c>
      <c r="V102" s="69" t="str">
        <f t="shared" si="32"/>
        <v/>
      </c>
      <c r="W102" s="69" t="str">
        <f t="shared" si="33"/>
        <v/>
      </c>
      <c r="X102" s="32" t="str">
        <f t="shared" si="34"/>
        <v/>
      </c>
      <c r="Y102" s="218">
        <f t="shared" si="35"/>
        <v>0</v>
      </c>
      <c r="Z102" s="32"/>
    </row>
    <row r="103" spans="1:26" ht="30" hidden="1" customHeight="1">
      <c r="A103" s="70" t="str">
        <f t="shared" si="23"/>
        <v/>
      </c>
      <c r="B103" s="70" t="str">
        <f t="shared" si="24"/>
        <v/>
      </c>
      <c r="C103" s="139"/>
      <c r="D103" s="26"/>
      <c r="E103" s="25"/>
      <c r="F103" s="25"/>
      <c r="G103" s="25"/>
      <c r="H103" s="25"/>
      <c r="I103" s="26"/>
      <c r="J103" s="25"/>
      <c r="K103" s="25"/>
      <c r="L103" s="193"/>
      <c r="M103" s="25"/>
      <c r="N103" s="33" t="str">
        <f t="shared" si="25"/>
        <v/>
      </c>
      <c r="O103" s="197"/>
      <c r="P103" s="194" t="str">
        <f t="shared" si="26"/>
        <v/>
      </c>
      <c r="Q103" s="79" t="str">
        <f t="shared" si="27"/>
        <v/>
      </c>
      <c r="R103" s="172">
        <f t="shared" si="28"/>
        <v>0</v>
      </c>
      <c r="S103" s="84">
        <f t="shared" si="29"/>
        <v>0</v>
      </c>
      <c r="T103" s="195">
        <f t="shared" si="30"/>
        <v>0</v>
      </c>
      <c r="U103" s="196">
        <f t="shared" si="31"/>
        <v>0</v>
      </c>
      <c r="V103" s="69" t="str">
        <f t="shared" si="32"/>
        <v/>
      </c>
      <c r="W103" s="69" t="str">
        <f t="shared" si="33"/>
        <v/>
      </c>
      <c r="X103" s="32" t="str">
        <f t="shared" si="34"/>
        <v/>
      </c>
      <c r="Y103" s="218">
        <f t="shared" si="35"/>
        <v>0</v>
      </c>
      <c r="Z103" s="32"/>
    </row>
    <row r="104" spans="1:26" ht="30" hidden="1" customHeight="1">
      <c r="A104" s="70" t="str">
        <f t="shared" si="23"/>
        <v/>
      </c>
      <c r="B104" s="70" t="str">
        <f t="shared" si="24"/>
        <v/>
      </c>
      <c r="C104" s="139"/>
      <c r="D104" s="26"/>
      <c r="E104" s="25"/>
      <c r="F104" s="25"/>
      <c r="G104" s="25"/>
      <c r="H104" s="25"/>
      <c r="I104" s="26"/>
      <c r="J104" s="25"/>
      <c r="K104" s="25"/>
      <c r="L104" s="193"/>
      <c r="M104" s="25"/>
      <c r="N104" s="33" t="str">
        <f t="shared" si="25"/>
        <v/>
      </c>
      <c r="O104" s="197"/>
      <c r="P104" s="194" t="str">
        <f t="shared" si="26"/>
        <v/>
      </c>
      <c r="Q104" s="79" t="str">
        <f t="shared" si="27"/>
        <v/>
      </c>
      <c r="R104" s="172">
        <f t="shared" si="28"/>
        <v>0</v>
      </c>
      <c r="S104" s="84">
        <f t="shared" si="29"/>
        <v>0</v>
      </c>
      <c r="T104" s="195">
        <f t="shared" si="30"/>
        <v>0</v>
      </c>
      <c r="U104" s="196">
        <f t="shared" si="31"/>
        <v>0</v>
      </c>
      <c r="V104" s="69" t="str">
        <f t="shared" si="32"/>
        <v/>
      </c>
      <c r="W104" s="69" t="str">
        <f t="shared" si="33"/>
        <v/>
      </c>
      <c r="X104" s="32" t="str">
        <f t="shared" si="34"/>
        <v/>
      </c>
      <c r="Y104" s="218">
        <f t="shared" si="35"/>
        <v>0</v>
      </c>
      <c r="Z104" s="32"/>
    </row>
    <row r="105" spans="1:26" ht="30" hidden="1" customHeight="1">
      <c r="A105" s="70" t="str">
        <f t="shared" si="23"/>
        <v/>
      </c>
      <c r="B105" s="70" t="str">
        <f t="shared" si="24"/>
        <v/>
      </c>
      <c r="C105" s="139"/>
      <c r="D105" s="26"/>
      <c r="E105" s="25"/>
      <c r="F105" s="25"/>
      <c r="G105" s="25"/>
      <c r="H105" s="25"/>
      <c r="I105" s="26"/>
      <c r="J105" s="25"/>
      <c r="K105" s="25"/>
      <c r="L105" s="193"/>
      <c r="M105" s="25"/>
      <c r="N105" s="33" t="str">
        <f t="shared" si="25"/>
        <v/>
      </c>
      <c r="O105" s="197"/>
      <c r="P105" s="194" t="str">
        <f t="shared" si="26"/>
        <v/>
      </c>
      <c r="Q105" s="79" t="str">
        <f t="shared" si="27"/>
        <v/>
      </c>
      <c r="R105" s="172">
        <f t="shared" si="28"/>
        <v>0</v>
      </c>
      <c r="S105" s="84">
        <f t="shared" si="29"/>
        <v>0</v>
      </c>
      <c r="T105" s="195">
        <f t="shared" si="30"/>
        <v>0</v>
      </c>
      <c r="U105" s="196">
        <f t="shared" si="31"/>
        <v>0</v>
      </c>
      <c r="V105" s="69" t="str">
        <f t="shared" si="32"/>
        <v/>
      </c>
      <c r="W105" s="69" t="str">
        <f t="shared" si="33"/>
        <v/>
      </c>
      <c r="X105" s="32" t="str">
        <f t="shared" si="34"/>
        <v/>
      </c>
      <c r="Y105" s="218">
        <f t="shared" si="35"/>
        <v>0</v>
      </c>
      <c r="Z105" s="32"/>
    </row>
    <row r="106" spans="1:26" ht="30" hidden="1" customHeight="1">
      <c r="A106" s="70" t="str">
        <f t="shared" si="23"/>
        <v/>
      </c>
      <c r="B106" s="70" t="str">
        <f t="shared" si="24"/>
        <v/>
      </c>
      <c r="C106" s="139"/>
      <c r="D106" s="26"/>
      <c r="E106" s="25"/>
      <c r="F106" s="25"/>
      <c r="G106" s="25"/>
      <c r="H106" s="25"/>
      <c r="I106" s="26"/>
      <c r="J106" s="25"/>
      <c r="K106" s="25"/>
      <c r="L106" s="193"/>
      <c r="M106" s="25"/>
      <c r="N106" s="33" t="str">
        <f t="shared" si="25"/>
        <v/>
      </c>
      <c r="O106" s="197"/>
      <c r="P106" s="194" t="str">
        <f t="shared" si="26"/>
        <v/>
      </c>
      <c r="Q106" s="79" t="str">
        <f t="shared" si="27"/>
        <v/>
      </c>
      <c r="R106" s="172">
        <f t="shared" si="28"/>
        <v>0</v>
      </c>
      <c r="S106" s="84">
        <f t="shared" si="29"/>
        <v>0</v>
      </c>
      <c r="T106" s="195">
        <f t="shared" si="30"/>
        <v>0</v>
      </c>
      <c r="U106" s="196">
        <f t="shared" si="31"/>
        <v>0</v>
      </c>
      <c r="V106" s="69" t="str">
        <f t="shared" si="32"/>
        <v/>
      </c>
      <c r="W106" s="69" t="str">
        <f t="shared" si="33"/>
        <v/>
      </c>
      <c r="X106" s="32" t="str">
        <f t="shared" si="34"/>
        <v/>
      </c>
      <c r="Y106" s="218">
        <f t="shared" si="35"/>
        <v>0</v>
      </c>
      <c r="Z106" s="32"/>
    </row>
    <row r="107" spans="1:26" ht="30" hidden="1" customHeight="1">
      <c r="A107" s="70" t="str">
        <f t="shared" si="23"/>
        <v/>
      </c>
      <c r="B107" s="70" t="str">
        <f t="shared" si="24"/>
        <v/>
      </c>
      <c r="C107" s="139"/>
      <c r="D107" s="26"/>
      <c r="E107" s="25"/>
      <c r="F107" s="25"/>
      <c r="G107" s="25"/>
      <c r="H107" s="25"/>
      <c r="I107" s="26"/>
      <c r="J107" s="25"/>
      <c r="K107" s="25"/>
      <c r="L107" s="193"/>
      <c r="M107" s="25"/>
      <c r="N107" s="33" t="str">
        <f t="shared" si="25"/>
        <v/>
      </c>
      <c r="O107" s="197"/>
      <c r="P107" s="194" t="str">
        <f t="shared" si="26"/>
        <v/>
      </c>
      <c r="Q107" s="79" t="str">
        <f t="shared" si="27"/>
        <v/>
      </c>
      <c r="R107" s="172">
        <f t="shared" si="28"/>
        <v>0</v>
      </c>
      <c r="S107" s="84">
        <f t="shared" si="29"/>
        <v>0</v>
      </c>
      <c r="T107" s="195">
        <f t="shared" si="30"/>
        <v>0</v>
      </c>
      <c r="U107" s="196">
        <f t="shared" si="31"/>
        <v>0</v>
      </c>
      <c r="V107" s="69" t="str">
        <f t="shared" si="32"/>
        <v/>
      </c>
      <c r="W107" s="69" t="str">
        <f t="shared" si="33"/>
        <v/>
      </c>
      <c r="X107" s="32" t="str">
        <f t="shared" si="34"/>
        <v/>
      </c>
      <c r="Y107" s="218">
        <f t="shared" si="35"/>
        <v>0</v>
      </c>
      <c r="Z107" s="32"/>
    </row>
    <row r="108" spans="1:26" ht="30" hidden="1" customHeight="1">
      <c r="A108" s="70" t="str">
        <f t="shared" si="23"/>
        <v/>
      </c>
      <c r="B108" s="70" t="str">
        <f t="shared" si="24"/>
        <v/>
      </c>
      <c r="C108" s="139"/>
      <c r="D108" s="26"/>
      <c r="E108" s="25"/>
      <c r="F108" s="25"/>
      <c r="G108" s="25"/>
      <c r="H108" s="25"/>
      <c r="I108" s="26"/>
      <c r="J108" s="25"/>
      <c r="K108" s="25"/>
      <c r="L108" s="193"/>
      <c r="M108" s="25"/>
      <c r="N108" s="33" t="str">
        <f t="shared" si="25"/>
        <v/>
      </c>
      <c r="O108" s="197"/>
      <c r="P108" s="194" t="str">
        <f t="shared" si="26"/>
        <v/>
      </c>
      <c r="Q108" s="79" t="str">
        <f t="shared" si="27"/>
        <v/>
      </c>
      <c r="R108" s="172">
        <f t="shared" si="28"/>
        <v>0</v>
      </c>
      <c r="S108" s="84">
        <f t="shared" si="29"/>
        <v>0</v>
      </c>
      <c r="T108" s="195">
        <f t="shared" si="30"/>
        <v>0</v>
      </c>
      <c r="U108" s="196">
        <f t="shared" si="31"/>
        <v>0</v>
      </c>
      <c r="V108" s="69" t="str">
        <f t="shared" si="32"/>
        <v/>
      </c>
      <c r="W108" s="69" t="str">
        <f t="shared" si="33"/>
        <v/>
      </c>
      <c r="X108" s="32" t="str">
        <f t="shared" si="34"/>
        <v/>
      </c>
      <c r="Y108" s="218">
        <f t="shared" si="35"/>
        <v>0</v>
      </c>
      <c r="Z108" s="32"/>
    </row>
    <row r="109" spans="1:26" ht="30" hidden="1" customHeight="1">
      <c r="A109" s="70" t="str">
        <f t="shared" si="23"/>
        <v/>
      </c>
      <c r="B109" s="70" t="str">
        <f t="shared" si="24"/>
        <v/>
      </c>
      <c r="C109" s="139"/>
      <c r="D109" s="26"/>
      <c r="E109" s="25"/>
      <c r="F109" s="25"/>
      <c r="G109" s="25"/>
      <c r="H109" s="25"/>
      <c r="I109" s="26"/>
      <c r="J109" s="25"/>
      <c r="K109" s="25"/>
      <c r="L109" s="193"/>
      <c r="M109" s="25"/>
      <c r="N109" s="33" t="str">
        <f t="shared" si="25"/>
        <v/>
      </c>
      <c r="O109" s="197"/>
      <c r="P109" s="194" t="str">
        <f t="shared" si="26"/>
        <v/>
      </c>
      <c r="Q109" s="79" t="str">
        <f t="shared" si="27"/>
        <v/>
      </c>
      <c r="R109" s="172">
        <f t="shared" si="28"/>
        <v>0</v>
      </c>
      <c r="S109" s="84">
        <f t="shared" si="29"/>
        <v>0</v>
      </c>
      <c r="T109" s="195">
        <f t="shared" si="30"/>
        <v>0</v>
      </c>
      <c r="U109" s="196">
        <f t="shared" si="31"/>
        <v>0</v>
      </c>
      <c r="V109" s="69" t="str">
        <f t="shared" si="32"/>
        <v/>
      </c>
      <c r="W109" s="69" t="str">
        <f t="shared" si="33"/>
        <v/>
      </c>
      <c r="X109" s="32" t="str">
        <f t="shared" si="34"/>
        <v/>
      </c>
      <c r="Y109" s="218">
        <f t="shared" si="35"/>
        <v>0</v>
      </c>
      <c r="Z109" s="32"/>
    </row>
    <row r="110" spans="1:26" ht="30" hidden="1" customHeight="1">
      <c r="A110" s="70" t="str">
        <f t="shared" si="23"/>
        <v/>
      </c>
      <c r="B110" s="70" t="str">
        <f t="shared" si="24"/>
        <v/>
      </c>
      <c r="C110" s="139"/>
      <c r="D110" s="26"/>
      <c r="E110" s="25"/>
      <c r="F110" s="25"/>
      <c r="G110" s="25"/>
      <c r="H110" s="25"/>
      <c r="I110" s="26"/>
      <c r="J110" s="25"/>
      <c r="K110" s="25"/>
      <c r="L110" s="193"/>
      <c r="M110" s="25"/>
      <c r="N110" s="33" t="str">
        <f t="shared" si="25"/>
        <v/>
      </c>
      <c r="O110" s="197"/>
      <c r="P110" s="194" t="str">
        <f t="shared" si="26"/>
        <v/>
      </c>
      <c r="Q110" s="79" t="str">
        <f t="shared" si="27"/>
        <v/>
      </c>
      <c r="R110" s="172">
        <f t="shared" si="28"/>
        <v>0</v>
      </c>
      <c r="S110" s="84">
        <f t="shared" si="29"/>
        <v>0</v>
      </c>
      <c r="T110" s="195">
        <f t="shared" si="30"/>
        <v>0</v>
      </c>
      <c r="U110" s="196">
        <f t="shared" si="31"/>
        <v>0</v>
      </c>
      <c r="V110" s="69" t="str">
        <f t="shared" si="32"/>
        <v/>
      </c>
      <c r="W110" s="69" t="str">
        <f t="shared" si="33"/>
        <v/>
      </c>
      <c r="X110" s="32" t="str">
        <f t="shared" si="34"/>
        <v/>
      </c>
      <c r="Y110" s="218">
        <f t="shared" si="35"/>
        <v>0</v>
      </c>
      <c r="Z110" s="32"/>
    </row>
    <row r="111" spans="1:26" ht="30" hidden="1" customHeight="1">
      <c r="A111" s="70" t="str">
        <f t="shared" si="23"/>
        <v/>
      </c>
      <c r="B111" s="70" t="str">
        <f t="shared" si="24"/>
        <v/>
      </c>
      <c r="C111" s="139"/>
      <c r="D111" s="26"/>
      <c r="E111" s="25"/>
      <c r="F111" s="25"/>
      <c r="G111" s="25"/>
      <c r="H111" s="25"/>
      <c r="I111" s="26"/>
      <c r="J111" s="25"/>
      <c r="K111" s="25"/>
      <c r="L111" s="193"/>
      <c r="M111" s="25"/>
      <c r="N111" s="33" t="str">
        <f t="shared" si="25"/>
        <v/>
      </c>
      <c r="O111" s="197"/>
      <c r="P111" s="194" t="str">
        <f t="shared" si="26"/>
        <v/>
      </c>
      <c r="Q111" s="79" t="str">
        <f t="shared" si="27"/>
        <v/>
      </c>
      <c r="R111" s="172">
        <f t="shared" si="28"/>
        <v>0</v>
      </c>
      <c r="S111" s="84">
        <f t="shared" si="29"/>
        <v>0</v>
      </c>
      <c r="T111" s="195">
        <f t="shared" si="30"/>
        <v>0</v>
      </c>
      <c r="U111" s="196">
        <f t="shared" si="31"/>
        <v>0</v>
      </c>
      <c r="V111" s="69" t="str">
        <f t="shared" si="32"/>
        <v/>
      </c>
      <c r="W111" s="69" t="str">
        <f t="shared" si="33"/>
        <v/>
      </c>
      <c r="X111" s="32" t="str">
        <f t="shared" si="34"/>
        <v/>
      </c>
      <c r="Y111" s="218">
        <f t="shared" si="35"/>
        <v>0</v>
      </c>
      <c r="Z111" s="32"/>
    </row>
    <row r="112" spans="1:26" ht="30" hidden="1" customHeight="1">
      <c r="A112" s="70" t="str">
        <f t="shared" si="23"/>
        <v/>
      </c>
      <c r="B112" s="70" t="str">
        <f t="shared" si="24"/>
        <v/>
      </c>
      <c r="C112" s="139"/>
      <c r="D112" s="26"/>
      <c r="E112" s="25"/>
      <c r="F112" s="25"/>
      <c r="G112" s="25"/>
      <c r="H112" s="25"/>
      <c r="I112" s="26"/>
      <c r="J112" s="25"/>
      <c r="K112" s="25"/>
      <c r="L112" s="193"/>
      <c r="M112" s="25"/>
      <c r="N112" s="33" t="str">
        <f t="shared" si="25"/>
        <v/>
      </c>
      <c r="O112" s="197"/>
      <c r="P112" s="194" t="str">
        <f t="shared" si="26"/>
        <v/>
      </c>
      <c r="Q112" s="79" t="str">
        <f t="shared" si="27"/>
        <v/>
      </c>
      <c r="R112" s="172">
        <f t="shared" si="28"/>
        <v>0</v>
      </c>
      <c r="S112" s="84">
        <f t="shared" si="29"/>
        <v>0</v>
      </c>
      <c r="T112" s="195">
        <f t="shared" si="30"/>
        <v>0</v>
      </c>
      <c r="U112" s="196">
        <f t="shared" si="31"/>
        <v>0</v>
      </c>
      <c r="V112" s="69" t="str">
        <f t="shared" si="32"/>
        <v/>
      </c>
      <c r="W112" s="69" t="str">
        <f t="shared" si="33"/>
        <v/>
      </c>
      <c r="X112" s="32" t="str">
        <f t="shared" si="34"/>
        <v/>
      </c>
      <c r="Y112" s="218">
        <f t="shared" si="35"/>
        <v>0</v>
      </c>
      <c r="Z112" s="32"/>
    </row>
    <row r="113" spans="1:26" ht="30" hidden="1" customHeight="1">
      <c r="A113" s="70" t="str">
        <f t="shared" si="23"/>
        <v/>
      </c>
      <c r="B113" s="70" t="str">
        <f t="shared" si="24"/>
        <v/>
      </c>
      <c r="C113" s="139"/>
      <c r="D113" s="26"/>
      <c r="E113" s="25"/>
      <c r="F113" s="25"/>
      <c r="G113" s="25"/>
      <c r="H113" s="25"/>
      <c r="I113" s="26"/>
      <c r="J113" s="25"/>
      <c r="K113" s="25"/>
      <c r="L113" s="193"/>
      <c r="M113" s="25"/>
      <c r="N113" s="33" t="str">
        <f t="shared" si="25"/>
        <v/>
      </c>
      <c r="O113" s="197"/>
      <c r="P113" s="194" t="str">
        <f t="shared" si="26"/>
        <v/>
      </c>
      <c r="Q113" s="79" t="str">
        <f t="shared" si="27"/>
        <v/>
      </c>
      <c r="R113" s="172">
        <f t="shared" si="28"/>
        <v>0</v>
      </c>
      <c r="S113" s="84">
        <f t="shared" si="29"/>
        <v>0</v>
      </c>
      <c r="T113" s="195">
        <f t="shared" si="30"/>
        <v>0</v>
      </c>
      <c r="U113" s="196">
        <f t="shared" si="31"/>
        <v>0</v>
      </c>
      <c r="V113" s="69" t="str">
        <f t="shared" si="32"/>
        <v/>
      </c>
      <c r="W113" s="69" t="str">
        <f t="shared" si="33"/>
        <v/>
      </c>
      <c r="X113" s="32" t="str">
        <f t="shared" si="34"/>
        <v/>
      </c>
      <c r="Y113" s="218">
        <f t="shared" si="35"/>
        <v>0</v>
      </c>
      <c r="Z113" s="32"/>
    </row>
    <row r="114" spans="1:26" ht="30" hidden="1" customHeight="1">
      <c r="A114" s="70" t="str">
        <f t="shared" si="23"/>
        <v/>
      </c>
      <c r="B114" s="70" t="str">
        <f t="shared" si="24"/>
        <v/>
      </c>
      <c r="C114" s="139"/>
      <c r="D114" s="26"/>
      <c r="E114" s="25"/>
      <c r="F114" s="25"/>
      <c r="G114" s="25"/>
      <c r="H114" s="25"/>
      <c r="I114" s="26"/>
      <c r="J114" s="25"/>
      <c r="K114" s="25"/>
      <c r="L114" s="193"/>
      <c r="M114" s="25"/>
      <c r="N114" s="33" t="str">
        <f t="shared" si="25"/>
        <v/>
      </c>
      <c r="O114" s="197"/>
      <c r="P114" s="194" t="str">
        <f t="shared" si="26"/>
        <v/>
      </c>
      <c r="Q114" s="79" t="str">
        <f t="shared" si="27"/>
        <v/>
      </c>
      <c r="R114" s="172">
        <f t="shared" si="28"/>
        <v>0</v>
      </c>
      <c r="S114" s="84">
        <f t="shared" si="29"/>
        <v>0</v>
      </c>
      <c r="T114" s="195">
        <f t="shared" si="30"/>
        <v>0</v>
      </c>
      <c r="U114" s="196">
        <f t="shared" si="31"/>
        <v>0</v>
      </c>
      <c r="V114" s="69" t="str">
        <f t="shared" si="32"/>
        <v/>
      </c>
      <c r="W114" s="69" t="str">
        <f t="shared" si="33"/>
        <v/>
      </c>
      <c r="X114" s="32" t="str">
        <f t="shared" si="34"/>
        <v/>
      </c>
      <c r="Y114" s="218">
        <f t="shared" si="35"/>
        <v>0</v>
      </c>
      <c r="Z114" s="32"/>
    </row>
    <row r="115" spans="1:26" ht="30" hidden="1" customHeight="1">
      <c r="A115" s="70" t="str">
        <f t="shared" si="23"/>
        <v/>
      </c>
      <c r="B115" s="70" t="str">
        <f t="shared" si="24"/>
        <v/>
      </c>
      <c r="C115" s="139"/>
      <c r="D115" s="26"/>
      <c r="E115" s="25"/>
      <c r="F115" s="25"/>
      <c r="G115" s="25"/>
      <c r="H115" s="25"/>
      <c r="I115" s="26"/>
      <c r="J115" s="25"/>
      <c r="K115" s="25"/>
      <c r="L115" s="193"/>
      <c r="M115" s="25"/>
      <c r="N115" s="33" t="str">
        <f t="shared" si="25"/>
        <v/>
      </c>
      <c r="O115" s="197"/>
      <c r="P115" s="194" t="str">
        <f t="shared" si="26"/>
        <v/>
      </c>
      <c r="Q115" s="79" t="str">
        <f t="shared" si="27"/>
        <v/>
      </c>
      <c r="R115" s="172">
        <f t="shared" si="28"/>
        <v>0</v>
      </c>
      <c r="S115" s="84">
        <f t="shared" si="29"/>
        <v>0</v>
      </c>
      <c r="T115" s="195">
        <f t="shared" si="30"/>
        <v>0</v>
      </c>
      <c r="U115" s="196">
        <f t="shared" si="31"/>
        <v>0</v>
      </c>
      <c r="V115" s="69" t="str">
        <f t="shared" si="32"/>
        <v/>
      </c>
      <c r="W115" s="69" t="str">
        <f t="shared" si="33"/>
        <v/>
      </c>
      <c r="X115" s="32" t="str">
        <f t="shared" si="34"/>
        <v/>
      </c>
      <c r="Y115" s="218">
        <f t="shared" si="35"/>
        <v>0</v>
      </c>
      <c r="Z115" s="32"/>
    </row>
    <row r="116" spans="1:26" ht="30" hidden="1" customHeight="1">
      <c r="A116" s="70" t="str">
        <f t="shared" si="23"/>
        <v/>
      </c>
      <c r="B116" s="70" t="str">
        <f t="shared" si="24"/>
        <v/>
      </c>
      <c r="C116" s="139"/>
      <c r="D116" s="26"/>
      <c r="E116" s="25"/>
      <c r="F116" s="25"/>
      <c r="G116" s="25"/>
      <c r="H116" s="25"/>
      <c r="I116" s="26"/>
      <c r="J116" s="25"/>
      <c r="K116" s="25"/>
      <c r="L116" s="193"/>
      <c r="M116" s="25"/>
      <c r="N116" s="33" t="str">
        <f t="shared" si="25"/>
        <v/>
      </c>
      <c r="O116" s="197"/>
      <c r="P116" s="194" t="str">
        <f t="shared" si="26"/>
        <v/>
      </c>
      <c r="Q116" s="79" t="str">
        <f t="shared" si="27"/>
        <v/>
      </c>
      <c r="R116" s="172">
        <f t="shared" si="28"/>
        <v>0</v>
      </c>
      <c r="S116" s="84">
        <f t="shared" si="29"/>
        <v>0</v>
      </c>
      <c r="T116" s="195">
        <f t="shared" si="30"/>
        <v>0</v>
      </c>
      <c r="U116" s="196">
        <f t="shared" si="31"/>
        <v>0</v>
      </c>
      <c r="V116" s="69" t="str">
        <f t="shared" si="32"/>
        <v/>
      </c>
      <c r="W116" s="69" t="str">
        <f t="shared" si="33"/>
        <v/>
      </c>
      <c r="X116" s="32" t="str">
        <f t="shared" si="34"/>
        <v/>
      </c>
      <c r="Y116" s="218">
        <f t="shared" si="35"/>
        <v>0</v>
      </c>
      <c r="Z116" s="32"/>
    </row>
    <row r="117" spans="1:26" ht="30" hidden="1" customHeight="1">
      <c r="A117" s="70" t="str">
        <f t="shared" si="23"/>
        <v/>
      </c>
      <c r="B117" s="70" t="str">
        <f t="shared" si="24"/>
        <v/>
      </c>
      <c r="C117" s="139"/>
      <c r="D117" s="26"/>
      <c r="E117" s="25"/>
      <c r="F117" s="25"/>
      <c r="G117" s="25"/>
      <c r="H117" s="25"/>
      <c r="I117" s="26"/>
      <c r="J117" s="25"/>
      <c r="K117" s="25"/>
      <c r="L117" s="193"/>
      <c r="M117" s="25"/>
      <c r="N117" s="33" t="str">
        <f t="shared" si="25"/>
        <v/>
      </c>
      <c r="O117" s="197"/>
      <c r="P117" s="194" t="str">
        <f t="shared" si="26"/>
        <v/>
      </c>
      <c r="Q117" s="79" t="str">
        <f t="shared" si="27"/>
        <v/>
      </c>
      <c r="R117" s="172">
        <f t="shared" si="28"/>
        <v>0</v>
      </c>
      <c r="S117" s="84">
        <f t="shared" si="29"/>
        <v>0</v>
      </c>
      <c r="T117" s="195">
        <f t="shared" si="30"/>
        <v>0</v>
      </c>
      <c r="U117" s="196">
        <f t="shared" si="31"/>
        <v>0</v>
      </c>
      <c r="V117" s="69" t="str">
        <f t="shared" si="32"/>
        <v/>
      </c>
      <c r="W117" s="69" t="str">
        <f t="shared" si="33"/>
        <v/>
      </c>
      <c r="X117" s="32" t="str">
        <f t="shared" si="34"/>
        <v/>
      </c>
      <c r="Y117" s="218">
        <f t="shared" si="35"/>
        <v>0</v>
      </c>
      <c r="Z117" s="32"/>
    </row>
    <row r="118" spans="1:26" ht="30" hidden="1" customHeight="1">
      <c r="A118" s="70" t="str">
        <f t="shared" si="23"/>
        <v/>
      </c>
      <c r="B118" s="70" t="str">
        <f t="shared" si="24"/>
        <v/>
      </c>
      <c r="C118" s="139"/>
      <c r="D118" s="26"/>
      <c r="E118" s="25"/>
      <c r="F118" s="25"/>
      <c r="G118" s="25"/>
      <c r="H118" s="25"/>
      <c r="I118" s="26"/>
      <c r="J118" s="25"/>
      <c r="K118" s="25"/>
      <c r="L118" s="193"/>
      <c r="M118" s="25"/>
      <c r="N118" s="33" t="str">
        <f t="shared" si="25"/>
        <v/>
      </c>
      <c r="O118" s="197"/>
      <c r="P118" s="194" t="str">
        <f t="shared" si="26"/>
        <v/>
      </c>
      <c r="Q118" s="79" t="str">
        <f t="shared" si="27"/>
        <v/>
      </c>
      <c r="R118" s="172">
        <f t="shared" si="28"/>
        <v>0</v>
      </c>
      <c r="S118" s="84">
        <f t="shared" si="29"/>
        <v>0</v>
      </c>
      <c r="T118" s="195">
        <f t="shared" si="30"/>
        <v>0</v>
      </c>
      <c r="U118" s="196">
        <f t="shared" si="31"/>
        <v>0</v>
      </c>
      <c r="V118" s="69" t="str">
        <f t="shared" si="32"/>
        <v/>
      </c>
      <c r="W118" s="69" t="str">
        <f t="shared" si="33"/>
        <v/>
      </c>
      <c r="X118" s="32" t="str">
        <f t="shared" si="34"/>
        <v/>
      </c>
      <c r="Y118" s="218">
        <f t="shared" si="35"/>
        <v>0</v>
      </c>
      <c r="Z118" s="32"/>
    </row>
    <row r="119" spans="1:26" ht="30" hidden="1" customHeight="1">
      <c r="A119" s="70" t="str">
        <f t="shared" si="23"/>
        <v/>
      </c>
      <c r="B119" s="70" t="str">
        <f t="shared" si="24"/>
        <v/>
      </c>
      <c r="C119" s="139"/>
      <c r="D119" s="26"/>
      <c r="E119" s="25"/>
      <c r="F119" s="25"/>
      <c r="G119" s="25"/>
      <c r="H119" s="25"/>
      <c r="I119" s="26"/>
      <c r="J119" s="25"/>
      <c r="K119" s="25"/>
      <c r="L119" s="193"/>
      <c r="M119" s="25"/>
      <c r="N119" s="33" t="str">
        <f t="shared" si="25"/>
        <v/>
      </c>
      <c r="O119" s="197"/>
      <c r="P119" s="194" t="str">
        <f t="shared" si="26"/>
        <v/>
      </c>
      <c r="Q119" s="79" t="str">
        <f t="shared" si="27"/>
        <v/>
      </c>
      <c r="R119" s="172">
        <f t="shared" si="28"/>
        <v>0</v>
      </c>
      <c r="S119" s="84">
        <f t="shared" si="29"/>
        <v>0</v>
      </c>
      <c r="T119" s="195">
        <f t="shared" si="30"/>
        <v>0</v>
      </c>
      <c r="U119" s="196">
        <f t="shared" si="31"/>
        <v>0</v>
      </c>
      <c r="V119" s="69" t="str">
        <f t="shared" si="32"/>
        <v/>
      </c>
      <c r="W119" s="69" t="str">
        <f t="shared" si="33"/>
        <v/>
      </c>
      <c r="X119" s="32" t="str">
        <f t="shared" si="34"/>
        <v/>
      </c>
      <c r="Y119" s="218">
        <f t="shared" si="35"/>
        <v>0</v>
      </c>
      <c r="Z119" s="32"/>
    </row>
    <row r="120" spans="1:26" ht="30" hidden="1" customHeight="1">
      <c r="A120" s="70" t="str">
        <f t="shared" si="23"/>
        <v/>
      </c>
      <c r="B120" s="70" t="str">
        <f t="shared" si="24"/>
        <v/>
      </c>
      <c r="C120" s="139"/>
      <c r="D120" s="26"/>
      <c r="E120" s="25"/>
      <c r="F120" s="25"/>
      <c r="G120" s="25"/>
      <c r="H120" s="25"/>
      <c r="I120" s="26"/>
      <c r="J120" s="25"/>
      <c r="K120" s="25"/>
      <c r="L120" s="193"/>
      <c r="M120" s="25"/>
      <c r="N120" s="33" t="str">
        <f t="shared" si="25"/>
        <v/>
      </c>
      <c r="O120" s="197"/>
      <c r="P120" s="194" t="str">
        <f t="shared" si="26"/>
        <v/>
      </c>
      <c r="Q120" s="79" t="str">
        <f t="shared" si="27"/>
        <v/>
      </c>
      <c r="R120" s="172">
        <f t="shared" si="28"/>
        <v>0</v>
      </c>
      <c r="S120" s="84">
        <f t="shared" si="29"/>
        <v>0</v>
      </c>
      <c r="T120" s="195">
        <f t="shared" si="30"/>
        <v>0</v>
      </c>
      <c r="U120" s="196">
        <f t="shared" si="31"/>
        <v>0</v>
      </c>
      <c r="V120" s="69" t="str">
        <f t="shared" si="32"/>
        <v/>
      </c>
      <c r="W120" s="69" t="str">
        <f t="shared" si="33"/>
        <v/>
      </c>
      <c r="X120" s="32" t="str">
        <f t="shared" si="34"/>
        <v/>
      </c>
      <c r="Y120" s="218">
        <f t="shared" si="35"/>
        <v>0</v>
      </c>
      <c r="Z120" s="32"/>
    </row>
    <row r="121" spans="1:26" ht="30" hidden="1" customHeight="1">
      <c r="A121" s="70" t="str">
        <f t="shared" si="23"/>
        <v/>
      </c>
      <c r="B121" s="70" t="str">
        <f t="shared" si="24"/>
        <v/>
      </c>
      <c r="C121" s="139"/>
      <c r="D121" s="26"/>
      <c r="E121" s="25"/>
      <c r="F121" s="25"/>
      <c r="G121" s="25"/>
      <c r="H121" s="25"/>
      <c r="I121" s="26"/>
      <c r="J121" s="25"/>
      <c r="K121" s="25"/>
      <c r="L121" s="193"/>
      <c r="M121" s="25"/>
      <c r="N121" s="33" t="str">
        <f t="shared" si="25"/>
        <v/>
      </c>
      <c r="O121" s="197"/>
      <c r="P121" s="194" t="str">
        <f t="shared" si="26"/>
        <v/>
      </c>
      <c r="Q121" s="79" t="str">
        <f t="shared" si="27"/>
        <v/>
      </c>
      <c r="R121" s="172">
        <f t="shared" si="28"/>
        <v>0</v>
      </c>
      <c r="S121" s="84">
        <f t="shared" si="29"/>
        <v>0</v>
      </c>
      <c r="T121" s="195">
        <f t="shared" si="30"/>
        <v>0</v>
      </c>
      <c r="U121" s="196">
        <f t="shared" si="31"/>
        <v>0</v>
      </c>
      <c r="V121" s="69" t="str">
        <f t="shared" si="32"/>
        <v/>
      </c>
      <c r="W121" s="69" t="str">
        <f t="shared" si="33"/>
        <v/>
      </c>
      <c r="X121" s="32" t="str">
        <f t="shared" si="34"/>
        <v/>
      </c>
      <c r="Y121" s="218">
        <f t="shared" si="35"/>
        <v>0</v>
      </c>
      <c r="Z121" s="32"/>
    </row>
    <row r="122" spans="1:26" ht="30" hidden="1" customHeight="1">
      <c r="A122" s="70" t="str">
        <f t="shared" si="23"/>
        <v/>
      </c>
      <c r="B122" s="70" t="str">
        <f t="shared" si="24"/>
        <v/>
      </c>
      <c r="C122" s="139"/>
      <c r="D122" s="26"/>
      <c r="E122" s="25"/>
      <c r="F122" s="25"/>
      <c r="G122" s="25"/>
      <c r="H122" s="25"/>
      <c r="I122" s="26"/>
      <c r="J122" s="25"/>
      <c r="K122" s="25"/>
      <c r="L122" s="193"/>
      <c r="M122" s="25"/>
      <c r="N122" s="33" t="str">
        <f t="shared" si="25"/>
        <v/>
      </c>
      <c r="O122" s="197"/>
      <c r="P122" s="194" t="str">
        <f t="shared" si="26"/>
        <v/>
      </c>
      <c r="Q122" s="79" t="str">
        <f t="shared" si="27"/>
        <v/>
      </c>
      <c r="R122" s="172">
        <f t="shared" si="28"/>
        <v>0</v>
      </c>
      <c r="S122" s="84">
        <f t="shared" si="29"/>
        <v>0</v>
      </c>
      <c r="T122" s="195">
        <f t="shared" si="30"/>
        <v>0</v>
      </c>
      <c r="U122" s="196">
        <f t="shared" si="31"/>
        <v>0</v>
      </c>
      <c r="V122" s="69" t="str">
        <f t="shared" si="32"/>
        <v/>
      </c>
      <c r="W122" s="69" t="str">
        <f t="shared" si="33"/>
        <v/>
      </c>
      <c r="X122" s="32" t="str">
        <f t="shared" si="34"/>
        <v/>
      </c>
      <c r="Y122" s="218">
        <f t="shared" si="35"/>
        <v>0</v>
      </c>
      <c r="Z122" s="32"/>
    </row>
    <row r="123" spans="1:26" ht="30" hidden="1" customHeight="1">
      <c r="A123" s="70" t="str">
        <f t="shared" si="23"/>
        <v/>
      </c>
      <c r="B123" s="70" t="str">
        <f t="shared" si="24"/>
        <v/>
      </c>
      <c r="C123" s="139"/>
      <c r="D123" s="26"/>
      <c r="E123" s="25"/>
      <c r="F123" s="25"/>
      <c r="G123" s="25"/>
      <c r="H123" s="25"/>
      <c r="I123" s="26"/>
      <c r="J123" s="25"/>
      <c r="K123" s="25"/>
      <c r="L123" s="193"/>
      <c r="M123" s="25"/>
      <c r="N123" s="33" t="str">
        <f t="shared" si="25"/>
        <v/>
      </c>
      <c r="O123" s="197"/>
      <c r="P123" s="194" t="str">
        <f t="shared" si="26"/>
        <v/>
      </c>
      <c r="Q123" s="79" t="str">
        <f t="shared" si="27"/>
        <v/>
      </c>
      <c r="R123" s="172">
        <f t="shared" si="28"/>
        <v>0</v>
      </c>
      <c r="S123" s="84">
        <f t="shared" si="29"/>
        <v>0</v>
      </c>
      <c r="T123" s="195">
        <f t="shared" si="30"/>
        <v>0</v>
      </c>
      <c r="U123" s="196">
        <f t="shared" si="31"/>
        <v>0</v>
      </c>
      <c r="V123" s="69" t="str">
        <f t="shared" si="32"/>
        <v/>
      </c>
      <c r="W123" s="69" t="str">
        <f t="shared" si="33"/>
        <v/>
      </c>
      <c r="X123" s="32" t="str">
        <f t="shared" si="34"/>
        <v/>
      </c>
      <c r="Y123" s="218">
        <f t="shared" si="35"/>
        <v>0</v>
      </c>
      <c r="Z123" s="32"/>
    </row>
    <row r="124" spans="1:26" ht="30" hidden="1" customHeight="1">
      <c r="A124" s="70" t="str">
        <f t="shared" si="23"/>
        <v/>
      </c>
      <c r="B124" s="70" t="str">
        <f t="shared" si="24"/>
        <v/>
      </c>
      <c r="C124" s="139"/>
      <c r="D124" s="26"/>
      <c r="E124" s="25"/>
      <c r="F124" s="25"/>
      <c r="G124" s="25"/>
      <c r="H124" s="25"/>
      <c r="I124" s="26"/>
      <c r="J124" s="25"/>
      <c r="K124" s="25"/>
      <c r="L124" s="193"/>
      <c r="M124" s="25"/>
      <c r="N124" s="33" t="str">
        <f t="shared" si="25"/>
        <v/>
      </c>
      <c r="O124" s="197"/>
      <c r="P124" s="194" t="str">
        <f t="shared" si="26"/>
        <v/>
      </c>
      <c r="Q124" s="79" t="str">
        <f t="shared" si="27"/>
        <v/>
      </c>
      <c r="R124" s="172">
        <f t="shared" si="28"/>
        <v>0</v>
      </c>
      <c r="S124" s="84">
        <f t="shared" si="29"/>
        <v>0</v>
      </c>
      <c r="T124" s="195">
        <f t="shared" si="30"/>
        <v>0</v>
      </c>
      <c r="U124" s="196">
        <f t="shared" si="31"/>
        <v>0</v>
      </c>
      <c r="V124" s="69" t="str">
        <f t="shared" si="32"/>
        <v/>
      </c>
      <c r="W124" s="69" t="str">
        <f t="shared" si="33"/>
        <v/>
      </c>
      <c r="X124" s="32" t="str">
        <f t="shared" si="34"/>
        <v/>
      </c>
      <c r="Y124" s="218">
        <f t="shared" si="35"/>
        <v>0</v>
      </c>
      <c r="Z124" s="32"/>
    </row>
    <row r="125" spans="1:26" ht="30" hidden="1" customHeight="1">
      <c r="A125" s="70" t="str">
        <f t="shared" si="23"/>
        <v/>
      </c>
      <c r="B125" s="70" t="str">
        <f t="shared" si="24"/>
        <v/>
      </c>
      <c r="C125" s="139"/>
      <c r="D125" s="26"/>
      <c r="E125" s="25"/>
      <c r="F125" s="25"/>
      <c r="G125" s="25"/>
      <c r="H125" s="25"/>
      <c r="I125" s="26"/>
      <c r="J125" s="25"/>
      <c r="K125" s="25"/>
      <c r="L125" s="193"/>
      <c r="M125" s="25"/>
      <c r="N125" s="33" t="str">
        <f t="shared" si="25"/>
        <v/>
      </c>
      <c r="O125" s="197"/>
      <c r="P125" s="194" t="str">
        <f t="shared" si="26"/>
        <v/>
      </c>
      <c r="Q125" s="79" t="str">
        <f t="shared" si="27"/>
        <v/>
      </c>
      <c r="R125" s="172">
        <f t="shared" si="28"/>
        <v>0</v>
      </c>
      <c r="S125" s="84">
        <f t="shared" si="29"/>
        <v>0</v>
      </c>
      <c r="T125" s="195">
        <f t="shared" si="30"/>
        <v>0</v>
      </c>
      <c r="U125" s="196">
        <f t="shared" si="31"/>
        <v>0</v>
      </c>
      <c r="V125" s="69" t="str">
        <f t="shared" si="32"/>
        <v/>
      </c>
      <c r="W125" s="69" t="str">
        <f t="shared" si="33"/>
        <v/>
      </c>
      <c r="X125" s="32" t="str">
        <f t="shared" si="34"/>
        <v/>
      </c>
      <c r="Y125" s="218">
        <f t="shared" si="35"/>
        <v>0</v>
      </c>
      <c r="Z125" s="32"/>
    </row>
    <row r="126" spans="1:26" ht="30" hidden="1" customHeight="1">
      <c r="A126" s="70" t="str">
        <f t="shared" si="23"/>
        <v/>
      </c>
      <c r="B126" s="70" t="str">
        <f t="shared" si="24"/>
        <v/>
      </c>
      <c r="C126" s="139"/>
      <c r="D126" s="26"/>
      <c r="E126" s="25"/>
      <c r="F126" s="25"/>
      <c r="G126" s="25"/>
      <c r="H126" s="25"/>
      <c r="I126" s="26"/>
      <c r="J126" s="25"/>
      <c r="K126" s="25"/>
      <c r="L126" s="193"/>
      <c r="M126" s="25"/>
      <c r="N126" s="33" t="str">
        <f t="shared" si="25"/>
        <v/>
      </c>
      <c r="O126" s="197"/>
      <c r="P126" s="194" t="str">
        <f t="shared" si="26"/>
        <v/>
      </c>
      <c r="Q126" s="79" t="str">
        <f t="shared" si="27"/>
        <v/>
      </c>
      <c r="R126" s="172">
        <f t="shared" si="28"/>
        <v>0</v>
      </c>
      <c r="S126" s="84">
        <f t="shared" si="29"/>
        <v>0</v>
      </c>
      <c r="T126" s="195">
        <f t="shared" si="30"/>
        <v>0</v>
      </c>
      <c r="U126" s="196">
        <f t="shared" si="31"/>
        <v>0</v>
      </c>
      <c r="V126" s="69" t="str">
        <f t="shared" si="32"/>
        <v/>
      </c>
      <c r="W126" s="69" t="str">
        <f t="shared" si="33"/>
        <v/>
      </c>
      <c r="X126" s="32" t="str">
        <f t="shared" si="34"/>
        <v/>
      </c>
      <c r="Y126" s="218">
        <f t="shared" si="35"/>
        <v>0</v>
      </c>
      <c r="Z126" s="32"/>
    </row>
    <row r="127" spans="1:26" ht="30" hidden="1" customHeight="1">
      <c r="A127" s="70" t="str">
        <f t="shared" si="23"/>
        <v/>
      </c>
      <c r="B127" s="70" t="str">
        <f t="shared" si="24"/>
        <v/>
      </c>
      <c r="C127" s="139"/>
      <c r="D127" s="26"/>
      <c r="E127" s="25"/>
      <c r="F127" s="25"/>
      <c r="G127" s="25"/>
      <c r="H127" s="25"/>
      <c r="I127" s="26"/>
      <c r="J127" s="25"/>
      <c r="K127" s="25"/>
      <c r="L127" s="193"/>
      <c r="M127" s="25"/>
      <c r="N127" s="33" t="str">
        <f t="shared" si="25"/>
        <v/>
      </c>
      <c r="O127" s="197"/>
      <c r="P127" s="194" t="str">
        <f t="shared" si="26"/>
        <v/>
      </c>
      <c r="Q127" s="79" t="str">
        <f t="shared" si="27"/>
        <v/>
      </c>
      <c r="R127" s="172">
        <f t="shared" si="28"/>
        <v>0</v>
      </c>
      <c r="S127" s="84">
        <f t="shared" si="29"/>
        <v>0</v>
      </c>
      <c r="T127" s="195">
        <f t="shared" si="30"/>
        <v>0</v>
      </c>
      <c r="U127" s="196">
        <f t="shared" si="31"/>
        <v>0</v>
      </c>
      <c r="V127" s="69" t="str">
        <f t="shared" si="32"/>
        <v/>
      </c>
      <c r="W127" s="69" t="str">
        <f t="shared" si="33"/>
        <v/>
      </c>
      <c r="X127" s="32" t="str">
        <f t="shared" si="34"/>
        <v/>
      </c>
      <c r="Y127" s="218">
        <f t="shared" si="35"/>
        <v>0</v>
      </c>
      <c r="Z127" s="32"/>
    </row>
    <row r="128" spans="1:26" ht="30" hidden="1" customHeight="1">
      <c r="A128" s="70" t="str">
        <f t="shared" si="23"/>
        <v/>
      </c>
      <c r="B128" s="70" t="str">
        <f t="shared" si="24"/>
        <v/>
      </c>
      <c r="C128" s="139"/>
      <c r="D128" s="26"/>
      <c r="E128" s="25"/>
      <c r="F128" s="25"/>
      <c r="G128" s="25"/>
      <c r="H128" s="25"/>
      <c r="I128" s="26"/>
      <c r="J128" s="25"/>
      <c r="K128" s="25"/>
      <c r="L128" s="193"/>
      <c r="M128" s="25"/>
      <c r="N128" s="33" t="str">
        <f t="shared" si="25"/>
        <v/>
      </c>
      <c r="O128" s="197"/>
      <c r="P128" s="194" t="str">
        <f t="shared" si="26"/>
        <v/>
      </c>
      <c r="Q128" s="79" t="str">
        <f t="shared" si="27"/>
        <v/>
      </c>
      <c r="R128" s="172">
        <f t="shared" si="28"/>
        <v>0</v>
      </c>
      <c r="S128" s="84">
        <f t="shared" si="29"/>
        <v>0</v>
      </c>
      <c r="T128" s="195">
        <f t="shared" si="30"/>
        <v>0</v>
      </c>
      <c r="U128" s="196">
        <f t="shared" si="31"/>
        <v>0</v>
      </c>
      <c r="V128" s="69" t="str">
        <f t="shared" si="32"/>
        <v/>
      </c>
      <c r="W128" s="69" t="str">
        <f t="shared" si="33"/>
        <v/>
      </c>
      <c r="X128" s="32" t="str">
        <f t="shared" si="34"/>
        <v/>
      </c>
      <c r="Y128" s="218">
        <f t="shared" si="35"/>
        <v>0</v>
      </c>
      <c r="Z128" s="32"/>
    </row>
    <row r="129" spans="1:26" ht="30" hidden="1" customHeight="1">
      <c r="A129" s="70" t="str">
        <f t="shared" si="23"/>
        <v/>
      </c>
      <c r="B129" s="70" t="str">
        <f t="shared" si="24"/>
        <v/>
      </c>
      <c r="C129" s="139"/>
      <c r="D129" s="26"/>
      <c r="E129" s="25"/>
      <c r="F129" s="25"/>
      <c r="G129" s="25"/>
      <c r="H129" s="25"/>
      <c r="I129" s="26"/>
      <c r="J129" s="25"/>
      <c r="K129" s="25"/>
      <c r="L129" s="193"/>
      <c r="M129" s="25"/>
      <c r="N129" s="33" t="str">
        <f t="shared" si="25"/>
        <v/>
      </c>
      <c r="O129" s="197"/>
      <c r="P129" s="194" t="str">
        <f t="shared" si="26"/>
        <v/>
      </c>
      <c r="Q129" s="79" t="str">
        <f t="shared" si="27"/>
        <v/>
      </c>
      <c r="R129" s="172">
        <f t="shared" si="28"/>
        <v>0</v>
      </c>
      <c r="S129" s="84">
        <f t="shared" si="29"/>
        <v>0</v>
      </c>
      <c r="T129" s="195">
        <f t="shared" si="30"/>
        <v>0</v>
      </c>
      <c r="U129" s="196">
        <f t="shared" si="31"/>
        <v>0</v>
      </c>
      <c r="V129" s="69" t="str">
        <f t="shared" si="32"/>
        <v/>
      </c>
      <c r="W129" s="69" t="str">
        <f t="shared" si="33"/>
        <v/>
      </c>
      <c r="X129" s="32" t="str">
        <f t="shared" si="34"/>
        <v/>
      </c>
      <c r="Y129" s="218">
        <f t="shared" si="35"/>
        <v>0</v>
      </c>
      <c r="Z129" s="32"/>
    </row>
    <row r="130" spans="1:26" ht="30" hidden="1" customHeight="1">
      <c r="A130" s="70" t="str">
        <f t="shared" si="23"/>
        <v/>
      </c>
      <c r="B130" s="70" t="str">
        <f t="shared" si="24"/>
        <v/>
      </c>
      <c r="C130" s="139"/>
      <c r="D130" s="26"/>
      <c r="E130" s="25"/>
      <c r="F130" s="25"/>
      <c r="G130" s="25"/>
      <c r="H130" s="25"/>
      <c r="I130" s="26"/>
      <c r="J130" s="25"/>
      <c r="K130" s="25"/>
      <c r="L130" s="193"/>
      <c r="M130" s="25"/>
      <c r="N130" s="33" t="str">
        <f t="shared" si="25"/>
        <v/>
      </c>
      <c r="O130" s="197"/>
      <c r="P130" s="194" t="str">
        <f t="shared" si="26"/>
        <v/>
      </c>
      <c r="Q130" s="79" t="str">
        <f t="shared" si="27"/>
        <v/>
      </c>
      <c r="R130" s="172">
        <f t="shared" si="28"/>
        <v>0</v>
      </c>
      <c r="S130" s="84">
        <f t="shared" si="29"/>
        <v>0</v>
      </c>
      <c r="T130" s="195">
        <f t="shared" si="30"/>
        <v>0</v>
      </c>
      <c r="U130" s="196">
        <f t="shared" si="31"/>
        <v>0</v>
      </c>
      <c r="V130" s="69" t="str">
        <f t="shared" si="32"/>
        <v/>
      </c>
      <c r="W130" s="69" t="str">
        <f t="shared" si="33"/>
        <v/>
      </c>
      <c r="X130" s="32" t="str">
        <f t="shared" si="34"/>
        <v/>
      </c>
      <c r="Y130" s="218">
        <f t="shared" si="35"/>
        <v>0</v>
      </c>
      <c r="Z130" s="32"/>
    </row>
    <row r="131" spans="1:26" ht="30" hidden="1" customHeight="1">
      <c r="A131" s="70" t="str">
        <f t="shared" si="23"/>
        <v/>
      </c>
      <c r="B131" s="70" t="str">
        <f t="shared" si="24"/>
        <v/>
      </c>
      <c r="C131" s="139"/>
      <c r="D131" s="26"/>
      <c r="E131" s="25"/>
      <c r="F131" s="25"/>
      <c r="G131" s="25"/>
      <c r="H131" s="25"/>
      <c r="I131" s="26"/>
      <c r="J131" s="25"/>
      <c r="K131" s="25"/>
      <c r="L131" s="193"/>
      <c r="M131" s="25"/>
      <c r="N131" s="33" t="str">
        <f t="shared" si="25"/>
        <v/>
      </c>
      <c r="O131" s="197"/>
      <c r="P131" s="194" t="str">
        <f t="shared" si="26"/>
        <v/>
      </c>
      <c r="Q131" s="79" t="str">
        <f t="shared" si="27"/>
        <v/>
      </c>
      <c r="R131" s="172">
        <f t="shared" si="28"/>
        <v>0</v>
      </c>
      <c r="S131" s="84">
        <f t="shared" si="29"/>
        <v>0</v>
      </c>
      <c r="T131" s="195">
        <f t="shared" si="30"/>
        <v>0</v>
      </c>
      <c r="U131" s="196">
        <f t="shared" si="31"/>
        <v>0</v>
      </c>
      <c r="V131" s="69" t="str">
        <f t="shared" si="32"/>
        <v/>
      </c>
      <c r="W131" s="69" t="str">
        <f t="shared" si="33"/>
        <v/>
      </c>
      <c r="X131" s="32" t="str">
        <f t="shared" si="34"/>
        <v/>
      </c>
      <c r="Y131" s="218">
        <f t="shared" si="35"/>
        <v>0</v>
      </c>
      <c r="Z131" s="32"/>
    </row>
    <row r="132" spans="1:26" ht="30" hidden="1" customHeight="1">
      <c r="A132" s="70" t="str">
        <f t="shared" si="23"/>
        <v/>
      </c>
      <c r="B132" s="70" t="str">
        <f t="shared" si="24"/>
        <v/>
      </c>
      <c r="C132" s="139"/>
      <c r="D132" s="26"/>
      <c r="E132" s="25"/>
      <c r="F132" s="25"/>
      <c r="G132" s="25"/>
      <c r="H132" s="25"/>
      <c r="I132" s="26"/>
      <c r="J132" s="25"/>
      <c r="K132" s="25"/>
      <c r="L132" s="193"/>
      <c r="M132" s="25"/>
      <c r="N132" s="33" t="str">
        <f t="shared" si="25"/>
        <v/>
      </c>
      <c r="O132" s="197"/>
      <c r="P132" s="194" t="str">
        <f t="shared" si="26"/>
        <v/>
      </c>
      <c r="Q132" s="79" t="str">
        <f t="shared" si="27"/>
        <v/>
      </c>
      <c r="R132" s="172">
        <f t="shared" si="28"/>
        <v>0</v>
      </c>
      <c r="S132" s="84">
        <f t="shared" si="29"/>
        <v>0</v>
      </c>
      <c r="T132" s="195">
        <f t="shared" si="30"/>
        <v>0</v>
      </c>
      <c r="U132" s="196">
        <f t="shared" si="31"/>
        <v>0</v>
      </c>
      <c r="V132" s="69" t="str">
        <f t="shared" si="32"/>
        <v/>
      </c>
      <c r="W132" s="69" t="str">
        <f t="shared" si="33"/>
        <v/>
      </c>
      <c r="X132" s="32" t="str">
        <f t="shared" si="34"/>
        <v/>
      </c>
      <c r="Y132" s="218">
        <f t="shared" si="35"/>
        <v>0</v>
      </c>
      <c r="Z132" s="32"/>
    </row>
    <row r="133" spans="1:26" ht="30" hidden="1" customHeight="1">
      <c r="A133" s="70" t="str">
        <f t="shared" si="23"/>
        <v/>
      </c>
      <c r="B133" s="70" t="str">
        <f t="shared" si="24"/>
        <v/>
      </c>
      <c r="C133" s="139"/>
      <c r="D133" s="26"/>
      <c r="E133" s="25"/>
      <c r="F133" s="25"/>
      <c r="G133" s="25"/>
      <c r="H133" s="25"/>
      <c r="I133" s="26"/>
      <c r="J133" s="25"/>
      <c r="K133" s="25"/>
      <c r="L133" s="193"/>
      <c r="M133" s="25"/>
      <c r="N133" s="33" t="str">
        <f t="shared" si="25"/>
        <v/>
      </c>
      <c r="O133" s="197"/>
      <c r="P133" s="194" t="str">
        <f t="shared" si="26"/>
        <v/>
      </c>
      <c r="Q133" s="79" t="str">
        <f t="shared" si="27"/>
        <v/>
      </c>
      <c r="R133" s="172">
        <f t="shared" si="28"/>
        <v>0</v>
      </c>
      <c r="S133" s="84">
        <f t="shared" si="29"/>
        <v>0</v>
      </c>
      <c r="T133" s="195">
        <f t="shared" si="30"/>
        <v>0</v>
      </c>
      <c r="U133" s="196">
        <f t="shared" si="31"/>
        <v>0</v>
      </c>
      <c r="V133" s="69" t="str">
        <f t="shared" si="32"/>
        <v/>
      </c>
      <c r="W133" s="69" t="str">
        <f t="shared" si="33"/>
        <v/>
      </c>
      <c r="X133" s="32" t="str">
        <f t="shared" si="34"/>
        <v/>
      </c>
      <c r="Y133" s="218">
        <f t="shared" si="35"/>
        <v>0</v>
      </c>
      <c r="Z133" s="32"/>
    </row>
    <row r="134" spans="1:26" ht="30" hidden="1" customHeight="1">
      <c r="A134" s="70" t="str">
        <f t="shared" si="23"/>
        <v/>
      </c>
      <c r="B134" s="70" t="str">
        <f t="shared" si="24"/>
        <v/>
      </c>
      <c r="C134" s="139"/>
      <c r="D134" s="26"/>
      <c r="E134" s="25"/>
      <c r="F134" s="25"/>
      <c r="G134" s="25"/>
      <c r="H134" s="25"/>
      <c r="I134" s="26"/>
      <c r="J134" s="25"/>
      <c r="K134" s="25"/>
      <c r="L134" s="193"/>
      <c r="M134" s="25"/>
      <c r="N134" s="33" t="str">
        <f t="shared" si="25"/>
        <v/>
      </c>
      <c r="O134" s="197"/>
      <c r="P134" s="194" t="str">
        <f t="shared" si="26"/>
        <v/>
      </c>
      <c r="Q134" s="79" t="str">
        <f t="shared" si="27"/>
        <v/>
      </c>
      <c r="R134" s="172">
        <f t="shared" si="28"/>
        <v>0</v>
      </c>
      <c r="S134" s="84">
        <f t="shared" si="29"/>
        <v>0</v>
      </c>
      <c r="T134" s="195">
        <f t="shared" si="30"/>
        <v>0</v>
      </c>
      <c r="U134" s="196">
        <f t="shared" si="31"/>
        <v>0</v>
      </c>
      <c r="V134" s="69" t="str">
        <f t="shared" si="32"/>
        <v/>
      </c>
      <c r="W134" s="69" t="str">
        <f t="shared" si="33"/>
        <v/>
      </c>
      <c r="X134" s="32" t="str">
        <f t="shared" si="34"/>
        <v/>
      </c>
      <c r="Y134" s="218">
        <f t="shared" si="35"/>
        <v>0</v>
      </c>
      <c r="Z134" s="32"/>
    </row>
    <row r="135" spans="1:26" ht="30" hidden="1" customHeight="1">
      <c r="A135" s="70" t="str">
        <f t="shared" si="23"/>
        <v/>
      </c>
      <c r="B135" s="70" t="str">
        <f t="shared" si="24"/>
        <v/>
      </c>
      <c r="C135" s="139"/>
      <c r="D135" s="26"/>
      <c r="E135" s="25"/>
      <c r="F135" s="25"/>
      <c r="G135" s="25"/>
      <c r="H135" s="25"/>
      <c r="I135" s="26"/>
      <c r="J135" s="25"/>
      <c r="K135" s="25"/>
      <c r="L135" s="193"/>
      <c r="M135" s="25"/>
      <c r="N135" s="33" t="str">
        <f t="shared" si="25"/>
        <v/>
      </c>
      <c r="O135" s="197"/>
      <c r="P135" s="194" t="str">
        <f t="shared" si="26"/>
        <v/>
      </c>
      <c r="Q135" s="79" t="str">
        <f t="shared" si="27"/>
        <v/>
      </c>
      <c r="R135" s="172">
        <f t="shared" si="28"/>
        <v>0</v>
      </c>
      <c r="S135" s="84">
        <f t="shared" si="29"/>
        <v>0</v>
      </c>
      <c r="T135" s="195">
        <f t="shared" si="30"/>
        <v>0</v>
      </c>
      <c r="U135" s="196">
        <f t="shared" si="31"/>
        <v>0</v>
      </c>
      <c r="V135" s="69" t="str">
        <f t="shared" si="32"/>
        <v/>
      </c>
      <c r="W135" s="69" t="str">
        <f t="shared" si="33"/>
        <v/>
      </c>
      <c r="X135" s="32" t="str">
        <f t="shared" si="34"/>
        <v/>
      </c>
      <c r="Y135" s="218">
        <f t="shared" si="35"/>
        <v>0</v>
      </c>
      <c r="Z135" s="32"/>
    </row>
    <row r="136" spans="1:26" ht="30" hidden="1" customHeight="1">
      <c r="A136" s="70" t="str">
        <f t="shared" si="23"/>
        <v/>
      </c>
      <c r="B136" s="70" t="str">
        <f t="shared" si="24"/>
        <v/>
      </c>
      <c r="C136" s="139"/>
      <c r="D136" s="26"/>
      <c r="E136" s="25"/>
      <c r="F136" s="25"/>
      <c r="G136" s="25"/>
      <c r="H136" s="25"/>
      <c r="I136" s="26"/>
      <c r="J136" s="25"/>
      <c r="K136" s="25"/>
      <c r="L136" s="193"/>
      <c r="M136" s="25"/>
      <c r="N136" s="33" t="str">
        <f t="shared" si="25"/>
        <v/>
      </c>
      <c r="O136" s="197"/>
      <c r="P136" s="194" t="str">
        <f t="shared" si="26"/>
        <v/>
      </c>
      <c r="Q136" s="79" t="str">
        <f t="shared" si="27"/>
        <v/>
      </c>
      <c r="R136" s="172">
        <f t="shared" si="28"/>
        <v>0</v>
      </c>
      <c r="S136" s="84">
        <f t="shared" si="29"/>
        <v>0</v>
      </c>
      <c r="T136" s="195">
        <f t="shared" si="30"/>
        <v>0</v>
      </c>
      <c r="U136" s="196">
        <f t="shared" si="31"/>
        <v>0</v>
      </c>
      <c r="V136" s="69" t="str">
        <f t="shared" si="32"/>
        <v/>
      </c>
      <c r="W136" s="69" t="str">
        <f t="shared" si="33"/>
        <v/>
      </c>
      <c r="X136" s="32" t="str">
        <f t="shared" si="34"/>
        <v/>
      </c>
      <c r="Y136" s="218">
        <f t="shared" si="35"/>
        <v>0</v>
      </c>
      <c r="Z136" s="32"/>
    </row>
    <row r="137" spans="1:26" ht="30" hidden="1" customHeight="1">
      <c r="A137" s="70" t="str">
        <f t="shared" si="23"/>
        <v/>
      </c>
      <c r="B137" s="70" t="str">
        <f t="shared" si="24"/>
        <v/>
      </c>
      <c r="C137" s="139"/>
      <c r="D137" s="26"/>
      <c r="E137" s="25"/>
      <c r="F137" s="25"/>
      <c r="G137" s="25"/>
      <c r="H137" s="25"/>
      <c r="I137" s="26"/>
      <c r="J137" s="25"/>
      <c r="K137" s="25"/>
      <c r="L137" s="193"/>
      <c r="M137" s="25"/>
      <c r="N137" s="33" t="str">
        <f t="shared" si="25"/>
        <v/>
      </c>
      <c r="O137" s="197"/>
      <c r="P137" s="194" t="str">
        <f t="shared" si="26"/>
        <v/>
      </c>
      <c r="Q137" s="79" t="str">
        <f t="shared" si="27"/>
        <v/>
      </c>
      <c r="R137" s="172">
        <f t="shared" si="28"/>
        <v>0</v>
      </c>
      <c r="S137" s="84">
        <f t="shared" si="29"/>
        <v>0</v>
      </c>
      <c r="T137" s="195">
        <f t="shared" si="30"/>
        <v>0</v>
      </c>
      <c r="U137" s="196">
        <f t="shared" si="31"/>
        <v>0</v>
      </c>
      <c r="V137" s="69" t="str">
        <f t="shared" si="32"/>
        <v/>
      </c>
      <c r="W137" s="69" t="str">
        <f t="shared" si="33"/>
        <v/>
      </c>
      <c r="X137" s="32" t="str">
        <f t="shared" si="34"/>
        <v/>
      </c>
      <c r="Y137" s="218">
        <f t="shared" si="35"/>
        <v>0</v>
      </c>
      <c r="Z137" s="32"/>
    </row>
    <row r="138" spans="1:26" ht="30" hidden="1" customHeight="1">
      <c r="A138" s="70" t="str">
        <f t="shared" si="23"/>
        <v/>
      </c>
      <c r="B138" s="70" t="str">
        <f t="shared" si="24"/>
        <v/>
      </c>
      <c r="C138" s="139"/>
      <c r="D138" s="26"/>
      <c r="E138" s="25"/>
      <c r="F138" s="25"/>
      <c r="G138" s="25"/>
      <c r="H138" s="25"/>
      <c r="I138" s="26"/>
      <c r="J138" s="25"/>
      <c r="K138" s="25"/>
      <c r="L138" s="193"/>
      <c r="M138" s="25"/>
      <c r="N138" s="33" t="str">
        <f t="shared" si="25"/>
        <v/>
      </c>
      <c r="O138" s="197"/>
      <c r="P138" s="194" t="str">
        <f t="shared" si="26"/>
        <v/>
      </c>
      <c r="Q138" s="79" t="str">
        <f t="shared" si="27"/>
        <v/>
      </c>
      <c r="R138" s="172">
        <f t="shared" si="28"/>
        <v>0</v>
      </c>
      <c r="S138" s="84">
        <f t="shared" si="29"/>
        <v>0</v>
      </c>
      <c r="T138" s="195">
        <f t="shared" si="30"/>
        <v>0</v>
      </c>
      <c r="U138" s="196">
        <f t="shared" si="31"/>
        <v>0</v>
      </c>
      <c r="V138" s="69" t="str">
        <f t="shared" si="32"/>
        <v/>
      </c>
      <c r="W138" s="69" t="str">
        <f t="shared" si="33"/>
        <v/>
      </c>
      <c r="X138" s="32" t="str">
        <f t="shared" si="34"/>
        <v/>
      </c>
      <c r="Y138" s="218">
        <f t="shared" si="35"/>
        <v>0</v>
      </c>
      <c r="Z138" s="32"/>
    </row>
    <row r="139" spans="1:26" ht="30" hidden="1" customHeight="1">
      <c r="A139" s="70" t="str">
        <f t="shared" si="23"/>
        <v/>
      </c>
      <c r="B139" s="70" t="str">
        <f t="shared" si="24"/>
        <v/>
      </c>
      <c r="C139" s="139"/>
      <c r="D139" s="26"/>
      <c r="E139" s="25"/>
      <c r="F139" s="25"/>
      <c r="G139" s="25"/>
      <c r="H139" s="25"/>
      <c r="I139" s="26"/>
      <c r="J139" s="25"/>
      <c r="K139" s="25"/>
      <c r="L139" s="193"/>
      <c r="M139" s="25"/>
      <c r="N139" s="33" t="str">
        <f t="shared" si="25"/>
        <v/>
      </c>
      <c r="O139" s="197"/>
      <c r="P139" s="194" t="str">
        <f t="shared" si="26"/>
        <v/>
      </c>
      <c r="Q139" s="79" t="str">
        <f t="shared" si="27"/>
        <v/>
      </c>
      <c r="R139" s="172">
        <f t="shared" si="28"/>
        <v>0</v>
      </c>
      <c r="S139" s="84">
        <f t="shared" si="29"/>
        <v>0</v>
      </c>
      <c r="T139" s="195">
        <f t="shared" si="30"/>
        <v>0</v>
      </c>
      <c r="U139" s="196">
        <f t="shared" si="31"/>
        <v>0</v>
      </c>
      <c r="V139" s="69" t="str">
        <f t="shared" si="32"/>
        <v/>
      </c>
      <c r="W139" s="69" t="str">
        <f t="shared" si="33"/>
        <v/>
      </c>
      <c r="X139" s="32" t="str">
        <f t="shared" si="34"/>
        <v/>
      </c>
      <c r="Y139" s="218">
        <f t="shared" si="35"/>
        <v>0</v>
      </c>
      <c r="Z139" s="32"/>
    </row>
    <row r="140" spans="1:26" ht="30" hidden="1" customHeight="1">
      <c r="A140" s="70" t="str">
        <f t="shared" si="23"/>
        <v/>
      </c>
      <c r="B140" s="70" t="str">
        <f t="shared" si="24"/>
        <v/>
      </c>
      <c r="C140" s="192"/>
      <c r="D140" s="33"/>
      <c r="E140" s="25"/>
      <c r="F140" s="25"/>
      <c r="G140" s="25"/>
      <c r="H140" s="25"/>
      <c r="I140" s="26"/>
      <c r="J140" s="25"/>
      <c r="K140" s="25"/>
      <c r="L140" s="193"/>
      <c r="M140" s="25"/>
      <c r="N140" s="33" t="str">
        <f t="shared" si="25"/>
        <v/>
      </c>
      <c r="O140" s="197"/>
      <c r="P140" s="194" t="str">
        <f t="shared" si="26"/>
        <v/>
      </c>
      <c r="Q140" s="79" t="str">
        <f t="shared" si="27"/>
        <v/>
      </c>
      <c r="R140" s="172">
        <f t="shared" si="28"/>
        <v>0</v>
      </c>
      <c r="S140" s="84">
        <f t="shared" si="29"/>
        <v>0</v>
      </c>
      <c r="T140" s="195">
        <f t="shared" si="30"/>
        <v>0</v>
      </c>
      <c r="U140" s="196">
        <f t="shared" si="31"/>
        <v>0</v>
      </c>
      <c r="V140" s="69" t="str">
        <f t="shared" si="32"/>
        <v/>
      </c>
      <c r="W140" s="69" t="str">
        <f t="shared" si="33"/>
        <v/>
      </c>
      <c r="X140" s="32" t="str">
        <f t="shared" si="34"/>
        <v/>
      </c>
      <c r="Y140" s="218">
        <f t="shared" si="35"/>
        <v>0</v>
      </c>
      <c r="Z140" s="32"/>
    </row>
    <row r="141" spans="1:26" ht="30" hidden="1" customHeight="1">
      <c r="A141" s="70" t="str">
        <f t="shared" si="23"/>
        <v/>
      </c>
      <c r="B141" s="70" t="str">
        <f t="shared" si="24"/>
        <v/>
      </c>
      <c r="C141" s="139"/>
      <c r="D141" s="26"/>
      <c r="E141" s="25"/>
      <c r="F141" s="25"/>
      <c r="G141" s="25"/>
      <c r="H141" s="25"/>
      <c r="I141" s="26"/>
      <c r="J141" s="25"/>
      <c r="K141" s="25"/>
      <c r="L141" s="193"/>
      <c r="M141" s="25"/>
      <c r="N141" s="33" t="str">
        <f t="shared" si="25"/>
        <v/>
      </c>
      <c r="O141" s="197"/>
      <c r="P141" s="194" t="str">
        <f t="shared" si="26"/>
        <v/>
      </c>
      <c r="Q141" s="79" t="str">
        <f t="shared" si="27"/>
        <v/>
      </c>
      <c r="R141" s="172">
        <f t="shared" si="28"/>
        <v>0</v>
      </c>
      <c r="S141" s="84">
        <f t="shared" si="29"/>
        <v>0</v>
      </c>
      <c r="T141" s="195">
        <f t="shared" si="30"/>
        <v>0</v>
      </c>
      <c r="U141" s="196">
        <f t="shared" si="31"/>
        <v>0</v>
      </c>
      <c r="V141" s="69" t="str">
        <f t="shared" si="32"/>
        <v/>
      </c>
      <c r="W141" s="69" t="str">
        <f t="shared" si="33"/>
        <v/>
      </c>
      <c r="X141" s="32" t="str">
        <f t="shared" si="34"/>
        <v/>
      </c>
      <c r="Y141" s="218">
        <f t="shared" si="35"/>
        <v>0</v>
      </c>
      <c r="Z141" s="32"/>
    </row>
    <row r="142" spans="1:26" ht="30" hidden="1" customHeight="1">
      <c r="A142" s="70" t="str">
        <f t="shared" si="15"/>
        <v/>
      </c>
      <c r="B142" s="70" t="str">
        <f t="shared" si="16"/>
        <v/>
      </c>
      <c r="C142" s="139"/>
      <c r="D142" s="26"/>
      <c r="E142" s="25"/>
      <c r="F142" s="25"/>
      <c r="G142" s="25"/>
      <c r="H142" s="25"/>
      <c r="I142" s="26"/>
      <c r="J142" s="25"/>
      <c r="K142" s="25"/>
      <c r="L142" s="193"/>
      <c r="M142" s="25"/>
      <c r="N142" s="33" t="str">
        <f t="shared" si="4"/>
        <v/>
      </c>
      <c r="O142" s="197"/>
      <c r="P142" s="194" t="str">
        <f t="shared" si="8"/>
        <v/>
      </c>
      <c r="Q142" s="79" t="str">
        <f t="shared" si="17"/>
        <v/>
      </c>
      <c r="R142" s="172">
        <f t="shared" si="18"/>
        <v>0</v>
      </c>
      <c r="S142" s="84">
        <f t="shared" si="10"/>
        <v>0</v>
      </c>
      <c r="T142" s="195">
        <f t="shared" si="11"/>
        <v>0</v>
      </c>
      <c r="U142" s="196">
        <f t="shared" si="12"/>
        <v>0</v>
      </c>
      <c r="V142" s="69" t="str">
        <f t="shared" si="19"/>
        <v/>
      </c>
      <c r="W142" s="69" t="str">
        <f t="shared" si="20"/>
        <v/>
      </c>
      <c r="X142" s="32" t="str">
        <f t="shared" si="21"/>
        <v/>
      </c>
      <c r="Y142" s="218">
        <f t="shared" si="22"/>
        <v>0</v>
      </c>
      <c r="Z142" s="32"/>
    </row>
    <row r="143" spans="1:26" ht="30" hidden="1" customHeight="1">
      <c r="A143" s="70" t="str">
        <f t="shared" si="15"/>
        <v/>
      </c>
      <c r="B143" s="70" t="str">
        <f t="shared" si="16"/>
        <v/>
      </c>
      <c r="C143" s="139"/>
      <c r="D143" s="26"/>
      <c r="E143" s="25"/>
      <c r="F143" s="25"/>
      <c r="G143" s="25"/>
      <c r="H143" s="25"/>
      <c r="I143" s="26"/>
      <c r="J143" s="25"/>
      <c r="K143" s="25"/>
      <c r="L143" s="193"/>
      <c r="M143" s="25"/>
      <c r="N143" s="33" t="str">
        <f t="shared" si="4"/>
        <v/>
      </c>
      <c r="O143" s="197"/>
      <c r="P143" s="194" t="str">
        <f t="shared" si="8"/>
        <v/>
      </c>
      <c r="Q143" s="79" t="str">
        <f t="shared" si="17"/>
        <v/>
      </c>
      <c r="R143" s="172">
        <f t="shared" si="18"/>
        <v>0</v>
      </c>
      <c r="S143" s="84">
        <f t="shared" si="10"/>
        <v>0</v>
      </c>
      <c r="T143" s="195">
        <f t="shared" si="11"/>
        <v>0</v>
      </c>
      <c r="U143" s="196">
        <f t="shared" si="12"/>
        <v>0</v>
      </c>
      <c r="V143" s="69" t="str">
        <f t="shared" si="19"/>
        <v/>
      </c>
      <c r="W143" s="69" t="str">
        <f t="shared" si="20"/>
        <v/>
      </c>
      <c r="X143" s="32" t="str">
        <f t="shared" si="21"/>
        <v/>
      </c>
      <c r="Y143" s="218">
        <f t="shared" si="22"/>
        <v>0</v>
      </c>
      <c r="Z143" s="32"/>
    </row>
    <row r="144" spans="1:26" ht="30" hidden="1" customHeight="1">
      <c r="A144" s="70" t="str">
        <f t="shared" si="15"/>
        <v/>
      </c>
      <c r="B144" s="70" t="str">
        <f t="shared" si="16"/>
        <v/>
      </c>
      <c r="C144" s="139"/>
      <c r="D144" s="26"/>
      <c r="E144" s="25"/>
      <c r="F144" s="25"/>
      <c r="G144" s="25"/>
      <c r="H144" s="25"/>
      <c r="I144" s="26"/>
      <c r="J144" s="25"/>
      <c r="K144" s="25"/>
      <c r="L144" s="193"/>
      <c r="M144" s="25"/>
      <c r="N144" s="33" t="str">
        <f t="shared" si="4"/>
        <v/>
      </c>
      <c r="O144" s="197"/>
      <c r="P144" s="194" t="str">
        <f t="shared" si="8"/>
        <v/>
      </c>
      <c r="Q144" s="79" t="str">
        <f t="shared" si="17"/>
        <v/>
      </c>
      <c r="R144" s="172">
        <f t="shared" si="18"/>
        <v>0</v>
      </c>
      <c r="S144" s="84">
        <f t="shared" si="10"/>
        <v>0</v>
      </c>
      <c r="T144" s="195">
        <f t="shared" si="11"/>
        <v>0</v>
      </c>
      <c r="U144" s="196">
        <f t="shared" si="12"/>
        <v>0</v>
      </c>
      <c r="V144" s="69" t="str">
        <f t="shared" si="19"/>
        <v/>
      </c>
      <c r="W144" s="69" t="str">
        <f t="shared" si="20"/>
        <v/>
      </c>
      <c r="X144" s="32" t="str">
        <f t="shared" si="21"/>
        <v/>
      </c>
      <c r="Y144" s="218">
        <f t="shared" si="22"/>
        <v>0</v>
      </c>
      <c r="Z144" s="32"/>
    </row>
    <row r="145" spans="1:26" ht="30" hidden="1" customHeight="1">
      <c r="A145" s="70" t="str">
        <f t="shared" si="15"/>
        <v/>
      </c>
      <c r="B145" s="70" t="str">
        <f t="shared" si="16"/>
        <v/>
      </c>
      <c r="C145" s="139"/>
      <c r="D145" s="26"/>
      <c r="E145" s="25"/>
      <c r="F145" s="25"/>
      <c r="G145" s="25"/>
      <c r="H145" s="25"/>
      <c r="I145" s="26"/>
      <c r="J145" s="25"/>
      <c r="K145" s="25"/>
      <c r="L145" s="193"/>
      <c r="M145" s="25"/>
      <c r="N145" s="33" t="str">
        <f t="shared" si="4"/>
        <v/>
      </c>
      <c r="O145" s="197"/>
      <c r="P145" s="194" t="str">
        <f t="shared" si="8"/>
        <v/>
      </c>
      <c r="Q145" s="79" t="str">
        <f t="shared" si="17"/>
        <v/>
      </c>
      <c r="R145" s="172">
        <f t="shared" si="18"/>
        <v>0</v>
      </c>
      <c r="S145" s="84">
        <f t="shared" si="10"/>
        <v>0</v>
      </c>
      <c r="T145" s="195">
        <f t="shared" si="11"/>
        <v>0</v>
      </c>
      <c r="U145" s="196">
        <f t="shared" si="12"/>
        <v>0</v>
      </c>
      <c r="V145" s="69" t="str">
        <f t="shared" si="19"/>
        <v/>
      </c>
      <c r="W145" s="69" t="str">
        <f t="shared" si="20"/>
        <v/>
      </c>
      <c r="X145" s="32" t="str">
        <f t="shared" si="21"/>
        <v/>
      </c>
      <c r="Y145" s="218">
        <f t="shared" si="22"/>
        <v>0</v>
      </c>
      <c r="Z145" s="32"/>
    </row>
    <row r="146" spans="1:26" ht="30" hidden="1" customHeight="1">
      <c r="A146" s="70" t="str">
        <f t="shared" si="15"/>
        <v/>
      </c>
      <c r="B146" s="70" t="str">
        <f t="shared" si="16"/>
        <v/>
      </c>
      <c r="C146" s="139"/>
      <c r="D146" s="26"/>
      <c r="E146" s="25"/>
      <c r="F146" s="25"/>
      <c r="G146" s="25"/>
      <c r="H146" s="25"/>
      <c r="I146" s="26"/>
      <c r="J146" s="25"/>
      <c r="K146" s="25"/>
      <c r="L146" s="193"/>
      <c r="M146" s="25"/>
      <c r="N146" s="33" t="str">
        <f t="shared" si="4"/>
        <v/>
      </c>
      <c r="O146" s="197"/>
      <c r="P146" s="194" t="str">
        <f t="shared" si="8"/>
        <v/>
      </c>
      <c r="Q146" s="79" t="str">
        <f t="shared" si="17"/>
        <v/>
      </c>
      <c r="R146" s="172">
        <f t="shared" si="18"/>
        <v>0</v>
      </c>
      <c r="S146" s="84">
        <f t="shared" si="10"/>
        <v>0</v>
      </c>
      <c r="T146" s="195">
        <f t="shared" si="11"/>
        <v>0</v>
      </c>
      <c r="U146" s="196">
        <f t="shared" si="12"/>
        <v>0</v>
      </c>
      <c r="V146" s="69" t="str">
        <f t="shared" si="19"/>
        <v/>
      </c>
      <c r="W146" s="69" t="str">
        <f t="shared" si="20"/>
        <v/>
      </c>
      <c r="X146" s="32" t="str">
        <f t="shared" si="21"/>
        <v/>
      </c>
      <c r="Y146" s="218">
        <f t="shared" si="22"/>
        <v>0</v>
      </c>
      <c r="Z146" s="32"/>
    </row>
    <row r="147" spans="1:26" ht="30" hidden="1" customHeight="1">
      <c r="A147" s="70" t="str">
        <f t="shared" si="15"/>
        <v/>
      </c>
      <c r="B147" s="70" t="str">
        <f t="shared" si="16"/>
        <v/>
      </c>
      <c r="C147" s="139"/>
      <c r="D147" s="26"/>
      <c r="E147" s="25"/>
      <c r="F147" s="25"/>
      <c r="G147" s="25"/>
      <c r="H147" s="25"/>
      <c r="I147" s="26"/>
      <c r="J147" s="25"/>
      <c r="K147" s="25"/>
      <c r="L147" s="193"/>
      <c r="M147" s="25"/>
      <c r="N147" s="33" t="str">
        <f t="shared" si="4"/>
        <v/>
      </c>
      <c r="O147" s="197"/>
      <c r="P147" s="194" t="str">
        <f t="shared" si="8"/>
        <v/>
      </c>
      <c r="Q147" s="79" t="str">
        <f t="shared" si="17"/>
        <v/>
      </c>
      <c r="R147" s="172">
        <f t="shared" si="18"/>
        <v>0</v>
      </c>
      <c r="S147" s="84">
        <f t="shared" si="10"/>
        <v>0</v>
      </c>
      <c r="T147" s="195">
        <f t="shared" si="11"/>
        <v>0</v>
      </c>
      <c r="U147" s="196">
        <f t="shared" si="12"/>
        <v>0</v>
      </c>
      <c r="V147" s="69" t="str">
        <f t="shared" si="19"/>
        <v/>
      </c>
      <c r="W147" s="69" t="str">
        <f t="shared" si="20"/>
        <v/>
      </c>
      <c r="X147" s="32" t="str">
        <f t="shared" si="21"/>
        <v/>
      </c>
      <c r="Y147" s="218">
        <f t="shared" si="22"/>
        <v>0</v>
      </c>
      <c r="Z147" s="32"/>
    </row>
    <row r="148" spans="1:26" ht="30" hidden="1" customHeight="1">
      <c r="A148" s="70" t="str">
        <f t="shared" si="15"/>
        <v/>
      </c>
      <c r="B148" s="70" t="str">
        <f t="shared" si="16"/>
        <v/>
      </c>
      <c r="C148" s="139"/>
      <c r="D148" s="26"/>
      <c r="E148" s="25"/>
      <c r="F148" s="25"/>
      <c r="G148" s="25"/>
      <c r="H148" s="25"/>
      <c r="I148" s="26"/>
      <c r="J148" s="25"/>
      <c r="K148" s="25"/>
      <c r="L148" s="193"/>
      <c r="M148" s="25"/>
      <c r="N148" s="33" t="str">
        <f t="shared" si="4"/>
        <v/>
      </c>
      <c r="O148" s="197"/>
      <c r="P148" s="194" t="str">
        <f t="shared" si="8"/>
        <v/>
      </c>
      <c r="Q148" s="79" t="str">
        <f t="shared" si="17"/>
        <v/>
      </c>
      <c r="R148" s="172">
        <f t="shared" si="18"/>
        <v>0</v>
      </c>
      <c r="S148" s="84">
        <f t="shared" si="10"/>
        <v>0</v>
      </c>
      <c r="T148" s="195">
        <f t="shared" si="11"/>
        <v>0</v>
      </c>
      <c r="U148" s="196">
        <f t="shared" si="12"/>
        <v>0</v>
      </c>
      <c r="V148" s="69" t="str">
        <f t="shared" si="19"/>
        <v/>
      </c>
      <c r="W148" s="69" t="str">
        <f t="shared" si="20"/>
        <v/>
      </c>
      <c r="X148" s="32" t="str">
        <f t="shared" si="21"/>
        <v/>
      </c>
      <c r="Y148" s="218">
        <f t="shared" si="22"/>
        <v>0</v>
      </c>
      <c r="Z148" s="32"/>
    </row>
    <row r="149" spans="1:26" ht="30" hidden="1" customHeight="1">
      <c r="A149" s="70" t="str">
        <f t="shared" si="15"/>
        <v/>
      </c>
      <c r="B149" s="70" t="str">
        <f t="shared" si="16"/>
        <v/>
      </c>
      <c r="C149" s="139"/>
      <c r="D149" s="26"/>
      <c r="E149" s="25"/>
      <c r="F149" s="25"/>
      <c r="G149" s="25"/>
      <c r="H149" s="25"/>
      <c r="I149" s="26"/>
      <c r="J149" s="25"/>
      <c r="K149" s="25"/>
      <c r="L149" s="193"/>
      <c r="M149" s="25"/>
      <c r="N149" s="33" t="str">
        <f t="shared" si="4"/>
        <v/>
      </c>
      <c r="O149" s="197"/>
      <c r="P149" s="194" t="str">
        <f t="shared" si="8"/>
        <v/>
      </c>
      <c r="Q149" s="79" t="str">
        <f t="shared" si="17"/>
        <v/>
      </c>
      <c r="R149" s="172">
        <f t="shared" si="18"/>
        <v>0</v>
      </c>
      <c r="S149" s="84">
        <f t="shared" si="10"/>
        <v>0</v>
      </c>
      <c r="T149" s="195">
        <f t="shared" si="11"/>
        <v>0</v>
      </c>
      <c r="U149" s="196">
        <f t="shared" si="12"/>
        <v>0</v>
      </c>
      <c r="V149" s="69" t="str">
        <f t="shared" si="19"/>
        <v/>
      </c>
      <c r="W149" s="69" t="str">
        <f t="shared" si="20"/>
        <v/>
      </c>
      <c r="X149" s="32" t="str">
        <f t="shared" si="21"/>
        <v/>
      </c>
      <c r="Y149" s="218">
        <f t="shared" si="22"/>
        <v>0</v>
      </c>
      <c r="Z149" s="32"/>
    </row>
    <row r="150" spans="1:26" ht="30" hidden="1" customHeight="1">
      <c r="A150" s="70" t="str">
        <f t="shared" si="15"/>
        <v/>
      </c>
      <c r="B150" s="70" t="str">
        <f t="shared" si="16"/>
        <v/>
      </c>
      <c r="C150" s="139"/>
      <c r="D150" s="26"/>
      <c r="E150" s="25"/>
      <c r="F150" s="25"/>
      <c r="G150" s="25"/>
      <c r="H150" s="25"/>
      <c r="I150" s="26"/>
      <c r="J150" s="25"/>
      <c r="K150" s="25"/>
      <c r="L150" s="193"/>
      <c r="M150" s="25"/>
      <c r="N150" s="33" t="str">
        <f t="shared" si="4"/>
        <v/>
      </c>
      <c r="O150" s="197"/>
      <c r="P150" s="194" t="str">
        <f t="shared" si="8"/>
        <v/>
      </c>
      <c r="Q150" s="79" t="str">
        <f t="shared" si="17"/>
        <v/>
      </c>
      <c r="R150" s="172">
        <f t="shared" si="18"/>
        <v>0</v>
      </c>
      <c r="S150" s="84">
        <f t="shared" si="10"/>
        <v>0</v>
      </c>
      <c r="T150" s="195">
        <f t="shared" si="11"/>
        <v>0</v>
      </c>
      <c r="U150" s="196">
        <f t="shared" si="12"/>
        <v>0</v>
      </c>
      <c r="V150" s="69" t="str">
        <f t="shared" si="19"/>
        <v/>
      </c>
      <c r="W150" s="69" t="str">
        <f t="shared" si="20"/>
        <v/>
      </c>
      <c r="X150" s="32" t="str">
        <f t="shared" si="21"/>
        <v/>
      </c>
      <c r="Y150" s="218">
        <f t="shared" si="22"/>
        <v>0</v>
      </c>
      <c r="Z150" s="32"/>
    </row>
    <row r="151" spans="1:26" ht="30" hidden="1" customHeight="1">
      <c r="A151" s="70" t="str">
        <f t="shared" si="15"/>
        <v/>
      </c>
      <c r="B151" s="70" t="str">
        <f t="shared" si="16"/>
        <v/>
      </c>
      <c r="C151" s="139"/>
      <c r="D151" s="26"/>
      <c r="E151" s="25"/>
      <c r="F151" s="25"/>
      <c r="G151" s="25"/>
      <c r="H151" s="25"/>
      <c r="I151" s="26"/>
      <c r="J151" s="25"/>
      <c r="K151" s="25"/>
      <c r="L151" s="193"/>
      <c r="M151" s="25"/>
      <c r="N151" s="33" t="str">
        <f t="shared" si="4"/>
        <v/>
      </c>
      <c r="O151" s="197"/>
      <c r="P151" s="194" t="str">
        <f t="shared" si="8"/>
        <v/>
      </c>
      <c r="Q151" s="79" t="str">
        <f t="shared" si="17"/>
        <v/>
      </c>
      <c r="R151" s="172">
        <f t="shared" si="18"/>
        <v>0</v>
      </c>
      <c r="S151" s="84">
        <f t="shared" si="10"/>
        <v>0</v>
      </c>
      <c r="T151" s="195">
        <f t="shared" si="11"/>
        <v>0</v>
      </c>
      <c r="U151" s="196">
        <f t="shared" si="12"/>
        <v>0</v>
      </c>
      <c r="V151" s="69" t="str">
        <f t="shared" si="19"/>
        <v/>
      </c>
      <c r="W151" s="69" t="str">
        <f t="shared" si="20"/>
        <v/>
      </c>
      <c r="X151" s="32" t="str">
        <f t="shared" si="21"/>
        <v/>
      </c>
      <c r="Y151" s="218">
        <f t="shared" si="22"/>
        <v>0</v>
      </c>
      <c r="Z151" s="32"/>
    </row>
    <row r="152" spans="1:26" ht="30" hidden="1" customHeight="1">
      <c r="A152" s="70" t="str">
        <f t="shared" si="15"/>
        <v/>
      </c>
      <c r="B152" s="70" t="str">
        <f t="shared" si="16"/>
        <v/>
      </c>
      <c r="C152" s="139"/>
      <c r="D152" s="26"/>
      <c r="E152" s="25"/>
      <c r="F152" s="25"/>
      <c r="G152" s="25"/>
      <c r="H152" s="25"/>
      <c r="I152" s="26"/>
      <c r="J152" s="25"/>
      <c r="K152" s="25"/>
      <c r="L152" s="193"/>
      <c r="M152" s="25"/>
      <c r="N152" s="33" t="str">
        <f t="shared" si="4"/>
        <v/>
      </c>
      <c r="O152" s="197"/>
      <c r="P152" s="194" t="str">
        <f t="shared" si="8"/>
        <v/>
      </c>
      <c r="Q152" s="79" t="str">
        <f t="shared" si="17"/>
        <v/>
      </c>
      <c r="R152" s="172">
        <f t="shared" si="18"/>
        <v>0</v>
      </c>
      <c r="S152" s="84">
        <f t="shared" si="10"/>
        <v>0</v>
      </c>
      <c r="T152" s="195">
        <f t="shared" si="11"/>
        <v>0</v>
      </c>
      <c r="U152" s="196">
        <f t="shared" si="12"/>
        <v>0</v>
      </c>
      <c r="V152" s="69" t="str">
        <f t="shared" si="19"/>
        <v/>
      </c>
      <c r="W152" s="69" t="str">
        <f t="shared" si="20"/>
        <v/>
      </c>
      <c r="X152" s="32" t="str">
        <f t="shared" si="21"/>
        <v/>
      </c>
      <c r="Y152" s="218">
        <f t="shared" si="22"/>
        <v>0</v>
      </c>
      <c r="Z152" s="32"/>
    </row>
    <row r="153" spans="1:26" ht="30" hidden="1" customHeight="1">
      <c r="A153" s="70" t="str">
        <f t="shared" si="15"/>
        <v/>
      </c>
      <c r="B153" s="70" t="str">
        <f t="shared" si="16"/>
        <v/>
      </c>
      <c r="C153" s="139"/>
      <c r="D153" s="26"/>
      <c r="E153" s="25"/>
      <c r="F153" s="25"/>
      <c r="G153" s="25"/>
      <c r="H153" s="25"/>
      <c r="I153" s="26"/>
      <c r="J153" s="25"/>
      <c r="K153" s="25"/>
      <c r="L153" s="193"/>
      <c r="M153" s="25"/>
      <c r="N153" s="33" t="str">
        <f t="shared" si="4"/>
        <v/>
      </c>
      <c r="O153" s="197"/>
      <c r="P153" s="194" t="str">
        <f t="shared" si="8"/>
        <v/>
      </c>
      <c r="Q153" s="79" t="str">
        <f t="shared" si="17"/>
        <v/>
      </c>
      <c r="R153" s="172">
        <f t="shared" si="18"/>
        <v>0</v>
      </c>
      <c r="S153" s="84">
        <f t="shared" si="10"/>
        <v>0</v>
      </c>
      <c r="T153" s="195">
        <f t="shared" si="11"/>
        <v>0</v>
      </c>
      <c r="U153" s="196">
        <f t="shared" si="12"/>
        <v>0</v>
      </c>
      <c r="V153" s="69" t="str">
        <f t="shared" si="19"/>
        <v/>
      </c>
      <c r="W153" s="69" t="str">
        <f t="shared" si="20"/>
        <v/>
      </c>
      <c r="X153" s="32" t="str">
        <f t="shared" si="21"/>
        <v/>
      </c>
      <c r="Y153" s="218">
        <f t="shared" si="22"/>
        <v>0</v>
      </c>
      <c r="Z153" s="32"/>
    </row>
    <row r="154" spans="1:26" ht="30" hidden="1" customHeight="1">
      <c r="A154" s="70" t="str">
        <f t="shared" si="15"/>
        <v/>
      </c>
      <c r="B154" s="70" t="str">
        <f t="shared" si="16"/>
        <v/>
      </c>
      <c r="C154" s="139"/>
      <c r="D154" s="26"/>
      <c r="E154" s="25"/>
      <c r="F154" s="25"/>
      <c r="G154" s="25"/>
      <c r="H154" s="25"/>
      <c r="I154" s="26"/>
      <c r="J154" s="25"/>
      <c r="K154" s="25"/>
      <c r="L154" s="193"/>
      <c r="M154" s="25"/>
      <c r="N154" s="33" t="str">
        <f t="shared" si="4"/>
        <v/>
      </c>
      <c r="O154" s="197"/>
      <c r="P154" s="194" t="str">
        <f t="shared" si="8"/>
        <v/>
      </c>
      <c r="Q154" s="79" t="str">
        <f t="shared" si="17"/>
        <v/>
      </c>
      <c r="R154" s="172">
        <f t="shared" si="18"/>
        <v>0</v>
      </c>
      <c r="S154" s="84">
        <f t="shared" si="10"/>
        <v>0</v>
      </c>
      <c r="T154" s="195">
        <f t="shared" si="11"/>
        <v>0</v>
      </c>
      <c r="U154" s="196">
        <f t="shared" si="12"/>
        <v>0</v>
      </c>
      <c r="V154" s="69" t="str">
        <f t="shared" si="19"/>
        <v/>
      </c>
      <c r="W154" s="69" t="str">
        <f t="shared" si="20"/>
        <v/>
      </c>
      <c r="X154" s="32" t="str">
        <f t="shared" si="21"/>
        <v/>
      </c>
      <c r="Y154" s="218">
        <f t="shared" si="22"/>
        <v>0</v>
      </c>
      <c r="Z154" s="32"/>
    </row>
    <row r="155" spans="1:26" ht="30" hidden="1" customHeight="1">
      <c r="A155" s="70" t="str">
        <f t="shared" si="15"/>
        <v/>
      </c>
      <c r="B155" s="70" t="str">
        <f t="shared" si="16"/>
        <v/>
      </c>
      <c r="C155" s="139"/>
      <c r="D155" s="26"/>
      <c r="E155" s="25"/>
      <c r="F155" s="25"/>
      <c r="G155" s="25"/>
      <c r="H155" s="25"/>
      <c r="I155" s="26"/>
      <c r="J155" s="25"/>
      <c r="K155" s="25"/>
      <c r="L155" s="193"/>
      <c r="M155" s="25"/>
      <c r="N155" s="33" t="str">
        <f t="shared" si="4"/>
        <v/>
      </c>
      <c r="O155" s="197"/>
      <c r="P155" s="194" t="str">
        <f t="shared" si="8"/>
        <v/>
      </c>
      <c r="Q155" s="79" t="str">
        <f t="shared" si="17"/>
        <v/>
      </c>
      <c r="R155" s="172">
        <f t="shared" si="18"/>
        <v>0</v>
      </c>
      <c r="S155" s="84">
        <f t="shared" si="10"/>
        <v>0</v>
      </c>
      <c r="T155" s="195">
        <f t="shared" si="11"/>
        <v>0</v>
      </c>
      <c r="U155" s="196">
        <f t="shared" si="12"/>
        <v>0</v>
      </c>
      <c r="V155" s="69" t="str">
        <f t="shared" si="19"/>
        <v/>
      </c>
      <c r="W155" s="69" t="str">
        <f t="shared" si="20"/>
        <v/>
      </c>
      <c r="X155" s="32" t="str">
        <f t="shared" si="21"/>
        <v/>
      </c>
      <c r="Y155" s="218">
        <f t="shared" si="22"/>
        <v>0</v>
      </c>
      <c r="Z155" s="32"/>
    </row>
    <row r="156" spans="1:26" ht="30" hidden="1" customHeight="1">
      <c r="A156" s="70" t="str">
        <f t="shared" si="15"/>
        <v/>
      </c>
      <c r="B156" s="70" t="str">
        <f t="shared" si="16"/>
        <v/>
      </c>
      <c r="C156" s="139"/>
      <c r="D156" s="26"/>
      <c r="E156" s="25"/>
      <c r="F156" s="25"/>
      <c r="G156" s="25"/>
      <c r="H156" s="25"/>
      <c r="I156" s="26"/>
      <c r="J156" s="25"/>
      <c r="K156" s="25"/>
      <c r="L156" s="193"/>
      <c r="M156" s="25"/>
      <c r="N156" s="33" t="str">
        <f t="shared" si="4"/>
        <v/>
      </c>
      <c r="O156" s="197"/>
      <c r="P156" s="194" t="str">
        <f t="shared" si="8"/>
        <v/>
      </c>
      <c r="Q156" s="79" t="str">
        <f t="shared" si="17"/>
        <v/>
      </c>
      <c r="R156" s="172">
        <f t="shared" si="18"/>
        <v>0</v>
      </c>
      <c r="S156" s="84">
        <f t="shared" si="10"/>
        <v>0</v>
      </c>
      <c r="T156" s="195">
        <f t="shared" si="11"/>
        <v>0</v>
      </c>
      <c r="U156" s="196">
        <f t="shared" si="12"/>
        <v>0</v>
      </c>
      <c r="V156" s="69" t="str">
        <f t="shared" si="19"/>
        <v/>
      </c>
      <c r="W156" s="69" t="str">
        <f t="shared" si="20"/>
        <v/>
      </c>
      <c r="X156" s="32" t="str">
        <f t="shared" si="21"/>
        <v/>
      </c>
      <c r="Y156" s="218">
        <f t="shared" si="22"/>
        <v>0</v>
      </c>
      <c r="Z156" s="32"/>
    </row>
    <row r="157" spans="1:26" ht="30" hidden="1" customHeight="1">
      <c r="A157" s="70" t="str">
        <f t="shared" si="15"/>
        <v/>
      </c>
      <c r="B157" s="70" t="str">
        <f t="shared" si="16"/>
        <v/>
      </c>
      <c r="C157" s="139"/>
      <c r="D157" s="26"/>
      <c r="E157" s="25"/>
      <c r="F157" s="25"/>
      <c r="G157" s="25"/>
      <c r="H157" s="25"/>
      <c r="I157" s="26"/>
      <c r="J157" s="25"/>
      <c r="K157" s="25"/>
      <c r="L157" s="193"/>
      <c r="M157" s="25"/>
      <c r="N157" s="33" t="str">
        <f t="shared" si="4"/>
        <v/>
      </c>
      <c r="O157" s="197"/>
      <c r="P157" s="194" t="str">
        <f t="shared" si="8"/>
        <v/>
      </c>
      <c r="Q157" s="79" t="str">
        <f t="shared" si="17"/>
        <v/>
      </c>
      <c r="R157" s="172">
        <f t="shared" si="18"/>
        <v>0</v>
      </c>
      <c r="S157" s="84">
        <f t="shared" si="10"/>
        <v>0</v>
      </c>
      <c r="T157" s="195">
        <f t="shared" si="11"/>
        <v>0</v>
      </c>
      <c r="U157" s="196">
        <f t="shared" si="12"/>
        <v>0</v>
      </c>
      <c r="V157" s="69" t="str">
        <f t="shared" si="19"/>
        <v/>
      </c>
      <c r="W157" s="69" t="str">
        <f t="shared" si="20"/>
        <v/>
      </c>
      <c r="X157" s="32" t="str">
        <f t="shared" si="21"/>
        <v/>
      </c>
      <c r="Y157" s="218">
        <f t="shared" si="22"/>
        <v>0</v>
      </c>
      <c r="Z157" s="32"/>
    </row>
    <row r="158" spans="1:26" ht="30" hidden="1" customHeight="1">
      <c r="A158" s="70" t="str">
        <f t="shared" si="15"/>
        <v/>
      </c>
      <c r="B158" s="70" t="str">
        <f t="shared" si="16"/>
        <v/>
      </c>
      <c r="C158" s="139"/>
      <c r="D158" s="26"/>
      <c r="E158" s="25"/>
      <c r="F158" s="25"/>
      <c r="G158" s="25"/>
      <c r="H158" s="25"/>
      <c r="I158" s="26"/>
      <c r="J158" s="25"/>
      <c r="K158" s="25"/>
      <c r="L158" s="193"/>
      <c r="M158" s="25"/>
      <c r="N158" s="33" t="str">
        <f t="shared" si="4"/>
        <v/>
      </c>
      <c r="O158" s="197"/>
      <c r="P158" s="194" t="str">
        <f t="shared" si="8"/>
        <v/>
      </c>
      <c r="Q158" s="79" t="str">
        <f t="shared" si="17"/>
        <v/>
      </c>
      <c r="R158" s="172">
        <f t="shared" si="18"/>
        <v>0</v>
      </c>
      <c r="S158" s="84">
        <f t="shared" si="10"/>
        <v>0</v>
      </c>
      <c r="T158" s="195">
        <f t="shared" si="11"/>
        <v>0</v>
      </c>
      <c r="U158" s="196">
        <f t="shared" si="12"/>
        <v>0</v>
      </c>
      <c r="V158" s="69" t="str">
        <f t="shared" si="19"/>
        <v/>
      </c>
      <c r="W158" s="69" t="str">
        <f t="shared" si="20"/>
        <v/>
      </c>
      <c r="X158" s="32" t="str">
        <f t="shared" si="21"/>
        <v/>
      </c>
      <c r="Y158" s="218">
        <f t="shared" si="22"/>
        <v>0</v>
      </c>
      <c r="Z158" s="32"/>
    </row>
    <row r="159" spans="1:26" ht="30" hidden="1" customHeight="1">
      <c r="A159" s="70" t="str">
        <f t="shared" si="15"/>
        <v/>
      </c>
      <c r="B159" s="70" t="str">
        <f t="shared" si="16"/>
        <v/>
      </c>
      <c r="C159" s="139"/>
      <c r="D159" s="26"/>
      <c r="E159" s="25"/>
      <c r="F159" s="25"/>
      <c r="G159" s="25"/>
      <c r="H159" s="25"/>
      <c r="I159" s="26"/>
      <c r="J159" s="25"/>
      <c r="K159" s="25"/>
      <c r="L159" s="193"/>
      <c r="M159" s="25"/>
      <c r="N159" s="33" t="str">
        <f t="shared" si="4"/>
        <v/>
      </c>
      <c r="O159" s="197"/>
      <c r="P159" s="194" t="str">
        <f t="shared" si="8"/>
        <v/>
      </c>
      <c r="Q159" s="79" t="str">
        <f t="shared" si="17"/>
        <v/>
      </c>
      <c r="R159" s="172">
        <f t="shared" si="18"/>
        <v>0</v>
      </c>
      <c r="S159" s="84">
        <f t="shared" si="10"/>
        <v>0</v>
      </c>
      <c r="T159" s="195">
        <f t="shared" si="11"/>
        <v>0</v>
      </c>
      <c r="U159" s="196">
        <f t="shared" si="12"/>
        <v>0</v>
      </c>
      <c r="V159" s="69" t="str">
        <f t="shared" si="19"/>
        <v/>
      </c>
      <c r="W159" s="69" t="str">
        <f t="shared" si="20"/>
        <v/>
      </c>
      <c r="X159" s="32" t="str">
        <f t="shared" si="21"/>
        <v/>
      </c>
      <c r="Y159" s="218">
        <f t="shared" si="22"/>
        <v>0</v>
      </c>
      <c r="Z159" s="32"/>
    </row>
    <row r="160" spans="1:26" ht="30" hidden="1" customHeight="1">
      <c r="A160" s="70" t="str">
        <f t="shared" si="15"/>
        <v/>
      </c>
      <c r="B160" s="70" t="str">
        <f t="shared" si="16"/>
        <v/>
      </c>
      <c r="C160" s="139"/>
      <c r="D160" s="26"/>
      <c r="E160" s="25"/>
      <c r="F160" s="25"/>
      <c r="G160" s="25"/>
      <c r="H160" s="25"/>
      <c r="I160" s="26"/>
      <c r="J160" s="25"/>
      <c r="K160" s="25"/>
      <c r="L160" s="193"/>
      <c r="M160" s="25"/>
      <c r="N160" s="33" t="str">
        <f t="shared" si="4"/>
        <v/>
      </c>
      <c r="O160" s="197"/>
      <c r="P160" s="194" t="str">
        <f t="shared" si="8"/>
        <v/>
      </c>
      <c r="Q160" s="79" t="str">
        <f t="shared" si="17"/>
        <v/>
      </c>
      <c r="R160" s="172">
        <f t="shared" si="18"/>
        <v>0</v>
      </c>
      <c r="S160" s="84">
        <f t="shared" si="10"/>
        <v>0</v>
      </c>
      <c r="T160" s="195">
        <f t="shared" si="11"/>
        <v>0</v>
      </c>
      <c r="U160" s="196">
        <f t="shared" si="12"/>
        <v>0</v>
      </c>
      <c r="V160" s="69" t="str">
        <f t="shared" si="19"/>
        <v/>
      </c>
      <c r="W160" s="69" t="str">
        <f t="shared" si="20"/>
        <v/>
      </c>
      <c r="X160" s="32" t="str">
        <f t="shared" si="21"/>
        <v/>
      </c>
      <c r="Y160" s="218">
        <f t="shared" si="22"/>
        <v>0</v>
      </c>
      <c r="Z160" s="32"/>
    </row>
    <row r="161" spans="1:26" ht="30" hidden="1" customHeight="1">
      <c r="A161" s="70" t="str">
        <f t="shared" si="15"/>
        <v/>
      </c>
      <c r="B161" s="70" t="str">
        <f t="shared" si="16"/>
        <v/>
      </c>
      <c r="C161" s="139"/>
      <c r="D161" s="26"/>
      <c r="E161" s="25"/>
      <c r="F161" s="25"/>
      <c r="G161" s="25"/>
      <c r="H161" s="25"/>
      <c r="I161" s="26"/>
      <c r="J161" s="25"/>
      <c r="K161" s="25"/>
      <c r="L161" s="193"/>
      <c r="M161" s="25"/>
      <c r="N161" s="33" t="str">
        <f t="shared" si="4"/>
        <v/>
      </c>
      <c r="O161" s="197"/>
      <c r="P161" s="194" t="str">
        <f t="shared" si="8"/>
        <v/>
      </c>
      <c r="Q161" s="79" t="str">
        <f t="shared" si="17"/>
        <v/>
      </c>
      <c r="R161" s="172">
        <f t="shared" si="18"/>
        <v>0</v>
      </c>
      <c r="S161" s="84">
        <f t="shared" si="10"/>
        <v>0</v>
      </c>
      <c r="T161" s="195">
        <f t="shared" si="11"/>
        <v>0</v>
      </c>
      <c r="U161" s="196">
        <f t="shared" si="12"/>
        <v>0</v>
      </c>
      <c r="V161" s="69" t="str">
        <f t="shared" si="19"/>
        <v/>
      </c>
      <c r="W161" s="69" t="str">
        <f t="shared" si="20"/>
        <v/>
      </c>
      <c r="X161" s="32" t="str">
        <f t="shared" si="21"/>
        <v/>
      </c>
      <c r="Y161" s="218">
        <f t="shared" si="22"/>
        <v>0</v>
      </c>
      <c r="Z161" s="32"/>
    </row>
    <row r="162" spans="1:26" ht="30" hidden="1" customHeight="1">
      <c r="A162" s="70" t="str">
        <f t="shared" si="15"/>
        <v/>
      </c>
      <c r="B162" s="70" t="str">
        <f t="shared" si="16"/>
        <v/>
      </c>
      <c r="C162" s="139"/>
      <c r="D162" s="26"/>
      <c r="E162" s="25"/>
      <c r="F162" s="25"/>
      <c r="G162" s="25"/>
      <c r="H162" s="25"/>
      <c r="I162" s="26"/>
      <c r="J162" s="25"/>
      <c r="K162" s="25"/>
      <c r="L162" s="193"/>
      <c r="M162" s="25"/>
      <c r="N162" s="33" t="str">
        <f t="shared" si="4"/>
        <v/>
      </c>
      <c r="O162" s="197"/>
      <c r="P162" s="194" t="str">
        <f t="shared" si="8"/>
        <v/>
      </c>
      <c r="Q162" s="79" t="str">
        <f t="shared" si="17"/>
        <v/>
      </c>
      <c r="R162" s="172">
        <f t="shared" si="18"/>
        <v>0</v>
      </c>
      <c r="S162" s="84">
        <f t="shared" si="10"/>
        <v>0</v>
      </c>
      <c r="T162" s="195">
        <f t="shared" si="11"/>
        <v>0</v>
      </c>
      <c r="U162" s="196">
        <f t="shared" si="12"/>
        <v>0</v>
      </c>
      <c r="V162" s="69" t="str">
        <f t="shared" si="19"/>
        <v/>
      </c>
      <c r="W162" s="69" t="str">
        <f t="shared" si="20"/>
        <v/>
      </c>
      <c r="X162" s="32" t="str">
        <f t="shared" si="21"/>
        <v/>
      </c>
      <c r="Y162" s="218">
        <f t="shared" si="22"/>
        <v>0</v>
      </c>
      <c r="Z162" s="32"/>
    </row>
    <row r="163" spans="1:26" ht="30" hidden="1" customHeight="1">
      <c r="A163" s="70" t="str">
        <f t="shared" si="15"/>
        <v/>
      </c>
      <c r="B163" s="70" t="str">
        <f t="shared" si="16"/>
        <v/>
      </c>
      <c r="C163" s="139"/>
      <c r="D163" s="26"/>
      <c r="E163" s="25"/>
      <c r="F163" s="25"/>
      <c r="G163" s="25"/>
      <c r="H163" s="25"/>
      <c r="I163" s="26"/>
      <c r="J163" s="25"/>
      <c r="K163" s="25"/>
      <c r="L163" s="193"/>
      <c r="M163" s="25"/>
      <c r="N163" s="33" t="str">
        <f t="shared" si="4"/>
        <v/>
      </c>
      <c r="O163" s="197"/>
      <c r="P163" s="194" t="str">
        <f t="shared" si="8"/>
        <v/>
      </c>
      <c r="Q163" s="79" t="str">
        <f t="shared" si="17"/>
        <v/>
      </c>
      <c r="R163" s="172">
        <f t="shared" si="18"/>
        <v>0</v>
      </c>
      <c r="S163" s="84">
        <f t="shared" si="10"/>
        <v>0</v>
      </c>
      <c r="T163" s="195">
        <f t="shared" si="11"/>
        <v>0</v>
      </c>
      <c r="U163" s="196">
        <f t="shared" si="12"/>
        <v>0</v>
      </c>
      <c r="V163" s="69" t="str">
        <f t="shared" si="19"/>
        <v/>
      </c>
      <c r="W163" s="69" t="str">
        <f t="shared" si="20"/>
        <v/>
      </c>
      <c r="X163" s="32" t="str">
        <f t="shared" si="21"/>
        <v/>
      </c>
      <c r="Y163" s="218">
        <f t="shared" si="22"/>
        <v>0</v>
      </c>
      <c r="Z163" s="32"/>
    </row>
    <row r="164" spans="1:26" ht="30" hidden="1" customHeight="1">
      <c r="A164" s="70" t="str">
        <f t="shared" si="15"/>
        <v/>
      </c>
      <c r="B164" s="70" t="str">
        <f t="shared" si="16"/>
        <v/>
      </c>
      <c r="C164" s="139"/>
      <c r="D164" s="26"/>
      <c r="E164" s="25"/>
      <c r="F164" s="25"/>
      <c r="G164" s="25"/>
      <c r="H164" s="25"/>
      <c r="I164" s="26"/>
      <c r="J164" s="25"/>
      <c r="K164" s="25"/>
      <c r="L164" s="193"/>
      <c r="M164" s="25"/>
      <c r="N164" s="33" t="str">
        <f t="shared" si="4"/>
        <v/>
      </c>
      <c r="O164" s="197"/>
      <c r="P164" s="194" t="str">
        <f t="shared" si="8"/>
        <v/>
      </c>
      <c r="Q164" s="79" t="str">
        <f t="shared" si="17"/>
        <v/>
      </c>
      <c r="R164" s="172">
        <f t="shared" si="18"/>
        <v>0</v>
      </c>
      <c r="S164" s="84">
        <f t="shared" si="10"/>
        <v>0</v>
      </c>
      <c r="T164" s="195">
        <f t="shared" si="11"/>
        <v>0</v>
      </c>
      <c r="U164" s="196">
        <f t="shared" si="12"/>
        <v>0</v>
      </c>
      <c r="V164" s="69" t="str">
        <f t="shared" si="19"/>
        <v/>
      </c>
      <c r="W164" s="69" t="str">
        <f t="shared" si="20"/>
        <v/>
      </c>
      <c r="X164" s="32" t="str">
        <f t="shared" si="21"/>
        <v/>
      </c>
      <c r="Y164" s="218">
        <f t="shared" si="22"/>
        <v>0</v>
      </c>
      <c r="Z164" s="32"/>
    </row>
    <row r="165" spans="1:26" ht="30" hidden="1" customHeight="1">
      <c r="A165" s="70" t="str">
        <f t="shared" si="15"/>
        <v/>
      </c>
      <c r="B165" s="70" t="str">
        <f t="shared" si="16"/>
        <v/>
      </c>
      <c r="C165" s="139"/>
      <c r="D165" s="26"/>
      <c r="E165" s="25"/>
      <c r="F165" s="25"/>
      <c r="G165" s="25"/>
      <c r="H165" s="25"/>
      <c r="I165" s="26"/>
      <c r="J165" s="25"/>
      <c r="K165" s="25"/>
      <c r="L165" s="193"/>
      <c r="M165" s="25"/>
      <c r="N165" s="33" t="str">
        <f t="shared" si="4"/>
        <v/>
      </c>
      <c r="O165" s="197"/>
      <c r="P165" s="194" t="str">
        <f t="shared" si="8"/>
        <v/>
      </c>
      <c r="Q165" s="79" t="str">
        <f t="shared" si="17"/>
        <v/>
      </c>
      <c r="R165" s="172">
        <f t="shared" si="18"/>
        <v>0</v>
      </c>
      <c r="S165" s="84">
        <f t="shared" si="10"/>
        <v>0</v>
      </c>
      <c r="T165" s="195">
        <f t="shared" si="11"/>
        <v>0</v>
      </c>
      <c r="U165" s="196">
        <f t="shared" si="12"/>
        <v>0</v>
      </c>
      <c r="V165" s="69" t="str">
        <f t="shared" si="19"/>
        <v/>
      </c>
      <c r="W165" s="69" t="str">
        <f t="shared" si="20"/>
        <v/>
      </c>
      <c r="X165" s="32" t="str">
        <f t="shared" si="21"/>
        <v/>
      </c>
      <c r="Y165" s="218">
        <f t="shared" si="22"/>
        <v>0</v>
      </c>
      <c r="Z165" s="32"/>
    </row>
    <row r="166" spans="1:26" ht="30" hidden="1" customHeight="1">
      <c r="A166" s="70" t="str">
        <f t="shared" si="15"/>
        <v/>
      </c>
      <c r="B166" s="70" t="str">
        <f t="shared" si="16"/>
        <v/>
      </c>
      <c r="C166" s="139"/>
      <c r="D166" s="26"/>
      <c r="E166" s="25"/>
      <c r="F166" s="25"/>
      <c r="G166" s="25"/>
      <c r="H166" s="25"/>
      <c r="I166" s="26"/>
      <c r="J166" s="25"/>
      <c r="K166" s="25"/>
      <c r="L166" s="193"/>
      <c r="M166" s="25"/>
      <c r="N166" s="33" t="str">
        <f t="shared" si="4"/>
        <v/>
      </c>
      <c r="O166" s="197"/>
      <c r="P166" s="194" t="str">
        <f t="shared" si="8"/>
        <v/>
      </c>
      <c r="Q166" s="79" t="str">
        <f t="shared" si="17"/>
        <v/>
      </c>
      <c r="R166" s="172">
        <f t="shared" si="18"/>
        <v>0</v>
      </c>
      <c r="S166" s="84">
        <f t="shared" si="10"/>
        <v>0</v>
      </c>
      <c r="T166" s="195">
        <f t="shared" si="11"/>
        <v>0</v>
      </c>
      <c r="U166" s="196">
        <f t="shared" si="12"/>
        <v>0</v>
      </c>
      <c r="V166" s="69" t="str">
        <f t="shared" si="19"/>
        <v/>
      </c>
      <c r="W166" s="69" t="str">
        <f t="shared" si="20"/>
        <v/>
      </c>
      <c r="X166" s="32" t="str">
        <f t="shared" si="21"/>
        <v/>
      </c>
      <c r="Y166" s="218">
        <f t="shared" si="22"/>
        <v>0</v>
      </c>
      <c r="Z166" s="32"/>
    </row>
    <row r="167" spans="1:26" ht="30" hidden="1" customHeight="1">
      <c r="A167" s="70" t="str">
        <f t="shared" si="15"/>
        <v/>
      </c>
      <c r="B167" s="70" t="str">
        <f t="shared" si="16"/>
        <v/>
      </c>
      <c r="C167" s="139"/>
      <c r="D167" s="26"/>
      <c r="E167" s="25"/>
      <c r="F167" s="25"/>
      <c r="G167" s="25"/>
      <c r="H167" s="25"/>
      <c r="I167" s="26"/>
      <c r="J167" s="25"/>
      <c r="K167" s="25"/>
      <c r="L167" s="193"/>
      <c r="M167" s="25"/>
      <c r="N167" s="33" t="str">
        <f t="shared" si="4"/>
        <v/>
      </c>
      <c r="O167" s="197"/>
      <c r="P167" s="194" t="str">
        <f t="shared" si="8"/>
        <v/>
      </c>
      <c r="Q167" s="79" t="str">
        <f t="shared" si="17"/>
        <v/>
      </c>
      <c r="R167" s="172">
        <f t="shared" si="18"/>
        <v>0</v>
      </c>
      <c r="S167" s="84">
        <f t="shared" si="10"/>
        <v>0</v>
      </c>
      <c r="T167" s="195">
        <f t="shared" si="11"/>
        <v>0</v>
      </c>
      <c r="U167" s="196">
        <f t="shared" si="12"/>
        <v>0</v>
      </c>
      <c r="V167" s="69" t="str">
        <f t="shared" si="19"/>
        <v/>
      </c>
      <c r="W167" s="69" t="str">
        <f t="shared" si="20"/>
        <v/>
      </c>
      <c r="X167" s="32" t="str">
        <f t="shared" si="21"/>
        <v/>
      </c>
      <c r="Y167" s="218">
        <f t="shared" si="22"/>
        <v>0</v>
      </c>
      <c r="Z167" s="32"/>
    </row>
    <row r="168" spans="1:26" ht="30" hidden="1" customHeight="1">
      <c r="A168" s="70" t="str">
        <f t="shared" si="15"/>
        <v/>
      </c>
      <c r="B168" s="70" t="str">
        <f t="shared" si="16"/>
        <v/>
      </c>
      <c r="C168" s="139"/>
      <c r="D168" s="26"/>
      <c r="E168" s="25"/>
      <c r="F168" s="25"/>
      <c r="G168" s="25"/>
      <c r="H168" s="25"/>
      <c r="I168" s="26"/>
      <c r="J168" s="25"/>
      <c r="K168" s="25"/>
      <c r="L168" s="193"/>
      <c r="M168" s="25"/>
      <c r="N168" s="33" t="str">
        <f t="shared" si="4"/>
        <v/>
      </c>
      <c r="O168" s="197"/>
      <c r="P168" s="194" t="str">
        <f t="shared" si="8"/>
        <v/>
      </c>
      <c r="Q168" s="79" t="str">
        <f t="shared" si="17"/>
        <v/>
      </c>
      <c r="R168" s="172">
        <f t="shared" si="18"/>
        <v>0</v>
      </c>
      <c r="S168" s="84">
        <f t="shared" si="10"/>
        <v>0</v>
      </c>
      <c r="T168" s="195">
        <f t="shared" si="11"/>
        <v>0</v>
      </c>
      <c r="U168" s="196">
        <f t="shared" si="12"/>
        <v>0</v>
      </c>
      <c r="V168" s="69" t="str">
        <f t="shared" si="19"/>
        <v/>
      </c>
      <c r="W168" s="69" t="str">
        <f t="shared" si="20"/>
        <v/>
      </c>
      <c r="X168" s="32" t="str">
        <f t="shared" si="21"/>
        <v/>
      </c>
      <c r="Y168" s="218">
        <f t="shared" si="22"/>
        <v>0</v>
      </c>
      <c r="Z168" s="32"/>
    </row>
    <row r="169" spans="1:26" ht="30" hidden="1" customHeight="1">
      <c r="A169" s="70" t="str">
        <f t="shared" si="15"/>
        <v/>
      </c>
      <c r="B169" s="70" t="str">
        <f t="shared" si="16"/>
        <v/>
      </c>
      <c r="C169" s="139"/>
      <c r="D169" s="26"/>
      <c r="E169" s="25"/>
      <c r="F169" s="25"/>
      <c r="G169" s="25"/>
      <c r="H169" s="25"/>
      <c r="I169" s="26"/>
      <c r="J169" s="25"/>
      <c r="K169" s="25"/>
      <c r="L169" s="193"/>
      <c r="M169" s="25"/>
      <c r="N169" s="33" t="str">
        <f t="shared" si="4"/>
        <v/>
      </c>
      <c r="O169" s="197"/>
      <c r="P169" s="194" t="str">
        <f t="shared" si="8"/>
        <v/>
      </c>
      <c r="Q169" s="79" t="str">
        <f t="shared" si="17"/>
        <v/>
      </c>
      <c r="R169" s="172">
        <f t="shared" si="18"/>
        <v>0</v>
      </c>
      <c r="S169" s="84">
        <f t="shared" si="10"/>
        <v>0</v>
      </c>
      <c r="T169" s="195">
        <f t="shared" si="11"/>
        <v>0</v>
      </c>
      <c r="U169" s="196">
        <f t="shared" si="12"/>
        <v>0</v>
      </c>
      <c r="V169" s="69" t="str">
        <f t="shared" si="19"/>
        <v/>
      </c>
      <c r="W169" s="69" t="str">
        <f t="shared" si="20"/>
        <v/>
      </c>
      <c r="X169" s="32" t="str">
        <f t="shared" si="21"/>
        <v/>
      </c>
      <c r="Y169" s="218">
        <f t="shared" si="22"/>
        <v>0</v>
      </c>
      <c r="Z169" s="32"/>
    </row>
    <row r="170" spans="1:26" ht="30" hidden="1" customHeight="1">
      <c r="A170" s="70" t="str">
        <f t="shared" si="15"/>
        <v/>
      </c>
      <c r="B170" s="70" t="str">
        <f t="shared" si="16"/>
        <v/>
      </c>
      <c r="C170" s="139"/>
      <c r="D170" s="26"/>
      <c r="E170" s="25"/>
      <c r="F170" s="25"/>
      <c r="G170" s="25"/>
      <c r="H170" s="25"/>
      <c r="I170" s="26"/>
      <c r="J170" s="25"/>
      <c r="K170" s="25"/>
      <c r="L170" s="193"/>
      <c r="M170" s="25"/>
      <c r="N170" s="33" t="str">
        <f t="shared" si="4"/>
        <v/>
      </c>
      <c r="O170" s="197"/>
      <c r="P170" s="194" t="str">
        <f t="shared" si="8"/>
        <v/>
      </c>
      <c r="Q170" s="79" t="str">
        <f t="shared" si="17"/>
        <v/>
      </c>
      <c r="R170" s="172">
        <f t="shared" si="18"/>
        <v>0</v>
      </c>
      <c r="S170" s="84">
        <f t="shared" si="10"/>
        <v>0</v>
      </c>
      <c r="T170" s="195">
        <f t="shared" si="11"/>
        <v>0</v>
      </c>
      <c r="U170" s="196">
        <f t="shared" si="12"/>
        <v>0</v>
      </c>
      <c r="V170" s="69" t="str">
        <f t="shared" si="19"/>
        <v/>
      </c>
      <c r="W170" s="69" t="str">
        <f t="shared" si="20"/>
        <v/>
      </c>
      <c r="X170" s="32" t="str">
        <f t="shared" si="21"/>
        <v/>
      </c>
      <c r="Y170" s="218">
        <f t="shared" si="22"/>
        <v>0</v>
      </c>
      <c r="Z170" s="32"/>
    </row>
    <row r="171" spans="1:26" ht="30" hidden="1" customHeight="1">
      <c r="A171" s="70" t="str">
        <f t="shared" si="15"/>
        <v/>
      </c>
      <c r="B171" s="70" t="str">
        <f t="shared" si="16"/>
        <v/>
      </c>
      <c r="C171" s="139"/>
      <c r="D171" s="26"/>
      <c r="E171" s="25"/>
      <c r="F171" s="25"/>
      <c r="G171" s="25"/>
      <c r="H171" s="25"/>
      <c r="I171" s="26"/>
      <c r="J171" s="25"/>
      <c r="K171" s="25"/>
      <c r="L171" s="193"/>
      <c r="M171" s="25"/>
      <c r="N171" s="33" t="str">
        <f t="shared" si="4"/>
        <v/>
      </c>
      <c r="O171" s="197"/>
      <c r="P171" s="194" t="str">
        <f t="shared" si="8"/>
        <v/>
      </c>
      <c r="Q171" s="79" t="str">
        <f t="shared" si="17"/>
        <v/>
      </c>
      <c r="R171" s="172">
        <f t="shared" si="18"/>
        <v>0</v>
      </c>
      <c r="S171" s="84">
        <f t="shared" si="10"/>
        <v>0</v>
      </c>
      <c r="T171" s="195">
        <f t="shared" si="11"/>
        <v>0</v>
      </c>
      <c r="U171" s="196">
        <f t="shared" si="12"/>
        <v>0</v>
      </c>
      <c r="V171" s="69" t="str">
        <f t="shared" si="19"/>
        <v/>
      </c>
      <c r="W171" s="69" t="str">
        <f t="shared" si="20"/>
        <v/>
      </c>
      <c r="X171" s="32" t="str">
        <f t="shared" si="21"/>
        <v/>
      </c>
      <c r="Y171" s="218">
        <f t="shared" si="22"/>
        <v>0</v>
      </c>
      <c r="Z171" s="32"/>
    </row>
    <row r="172" spans="1:26" ht="30" hidden="1" customHeight="1">
      <c r="A172" s="70" t="str">
        <f t="shared" si="15"/>
        <v/>
      </c>
      <c r="B172" s="70" t="str">
        <f t="shared" si="16"/>
        <v/>
      </c>
      <c r="C172" s="139"/>
      <c r="D172" s="26"/>
      <c r="E172" s="25"/>
      <c r="F172" s="25"/>
      <c r="G172" s="25"/>
      <c r="H172" s="25"/>
      <c r="I172" s="26"/>
      <c r="J172" s="25"/>
      <c r="K172" s="25"/>
      <c r="L172" s="193"/>
      <c r="M172" s="25"/>
      <c r="N172" s="33" t="str">
        <f t="shared" si="4"/>
        <v/>
      </c>
      <c r="O172" s="197"/>
      <c r="P172" s="194" t="str">
        <f t="shared" si="8"/>
        <v/>
      </c>
      <c r="Q172" s="79" t="str">
        <f t="shared" si="17"/>
        <v/>
      </c>
      <c r="R172" s="172">
        <f t="shared" si="18"/>
        <v>0</v>
      </c>
      <c r="S172" s="84">
        <f t="shared" si="10"/>
        <v>0</v>
      </c>
      <c r="T172" s="195">
        <f t="shared" si="11"/>
        <v>0</v>
      </c>
      <c r="U172" s="196">
        <f t="shared" si="12"/>
        <v>0</v>
      </c>
      <c r="V172" s="69" t="str">
        <f t="shared" si="19"/>
        <v/>
      </c>
      <c r="W172" s="69" t="str">
        <f t="shared" si="20"/>
        <v/>
      </c>
      <c r="X172" s="32" t="str">
        <f t="shared" si="21"/>
        <v/>
      </c>
      <c r="Y172" s="218">
        <f t="shared" si="22"/>
        <v>0</v>
      </c>
      <c r="Z172" s="32"/>
    </row>
    <row r="173" spans="1:26" ht="30" hidden="1" customHeight="1">
      <c r="A173" s="70" t="str">
        <f t="shared" si="15"/>
        <v/>
      </c>
      <c r="B173" s="70" t="str">
        <f t="shared" si="16"/>
        <v/>
      </c>
      <c r="C173" s="139"/>
      <c r="D173" s="26"/>
      <c r="E173" s="25"/>
      <c r="F173" s="25"/>
      <c r="G173" s="25"/>
      <c r="H173" s="25"/>
      <c r="I173" s="26"/>
      <c r="J173" s="25"/>
      <c r="K173" s="25"/>
      <c r="L173" s="193"/>
      <c r="M173" s="25"/>
      <c r="N173" s="33" t="str">
        <f t="shared" si="4"/>
        <v/>
      </c>
      <c r="O173" s="197"/>
      <c r="P173" s="194" t="str">
        <f t="shared" si="8"/>
        <v/>
      </c>
      <c r="Q173" s="79" t="str">
        <f t="shared" si="17"/>
        <v/>
      </c>
      <c r="R173" s="172">
        <f t="shared" si="18"/>
        <v>0</v>
      </c>
      <c r="S173" s="84">
        <f t="shared" si="10"/>
        <v>0</v>
      </c>
      <c r="T173" s="195">
        <f t="shared" si="11"/>
        <v>0</v>
      </c>
      <c r="U173" s="196">
        <f t="shared" si="12"/>
        <v>0</v>
      </c>
      <c r="V173" s="69" t="str">
        <f t="shared" si="19"/>
        <v/>
      </c>
      <c r="W173" s="69" t="str">
        <f t="shared" si="20"/>
        <v/>
      </c>
      <c r="X173" s="32" t="str">
        <f t="shared" si="21"/>
        <v/>
      </c>
      <c r="Y173" s="218">
        <f t="shared" si="22"/>
        <v>0</v>
      </c>
      <c r="Z173" s="32"/>
    </row>
    <row r="174" spans="1:26" ht="30" hidden="1" customHeight="1">
      <c r="A174" s="70" t="str">
        <f t="shared" si="15"/>
        <v/>
      </c>
      <c r="B174" s="70" t="str">
        <f t="shared" si="16"/>
        <v/>
      </c>
      <c r="C174" s="139"/>
      <c r="D174" s="26"/>
      <c r="E174" s="25"/>
      <c r="F174" s="25"/>
      <c r="G174" s="25"/>
      <c r="H174" s="25"/>
      <c r="I174" s="26"/>
      <c r="J174" s="25"/>
      <c r="K174" s="25"/>
      <c r="L174" s="193"/>
      <c r="M174" s="25"/>
      <c r="N174" s="33" t="str">
        <f t="shared" si="4"/>
        <v/>
      </c>
      <c r="O174" s="197"/>
      <c r="P174" s="194" t="str">
        <f t="shared" si="8"/>
        <v/>
      </c>
      <c r="Q174" s="79" t="str">
        <f t="shared" si="17"/>
        <v/>
      </c>
      <c r="R174" s="172">
        <f t="shared" si="18"/>
        <v>0</v>
      </c>
      <c r="S174" s="84">
        <f t="shared" si="10"/>
        <v>0</v>
      </c>
      <c r="T174" s="195">
        <f t="shared" si="11"/>
        <v>0</v>
      </c>
      <c r="U174" s="196">
        <f t="shared" si="12"/>
        <v>0</v>
      </c>
      <c r="V174" s="69" t="str">
        <f t="shared" si="19"/>
        <v/>
      </c>
      <c r="W174" s="69" t="str">
        <f t="shared" si="20"/>
        <v/>
      </c>
      <c r="X174" s="32" t="str">
        <f t="shared" si="21"/>
        <v/>
      </c>
      <c r="Y174" s="218">
        <f t="shared" si="22"/>
        <v>0</v>
      </c>
      <c r="Z174" s="32"/>
    </row>
    <row r="175" spans="1:26" ht="30" hidden="1" customHeight="1">
      <c r="A175" s="70" t="str">
        <f t="shared" si="15"/>
        <v/>
      </c>
      <c r="B175" s="70" t="str">
        <f t="shared" si="16"/>
        <v/>
      </c>
      <c r="C175" s="139"/>
      <c r="D175" s="26"/>
      <c r="E175" s="25"/>
      <c r="F175" s="25"/>
      <c r="G175" s="25"/>
      <c r="H175" s="25"/>
      <c r="I175" s="26"/>
      <c r="J175" s="25"/>
      <c r="K175" s="25"/>
      <c r="L175" s="193"/>
      <c r="M175" s="25"/>
      <c r="N175" s="33" t="str">
        <f t="shared" si="4"/>
        <v/>
      </c>
      <c r="O175" s="197"/>
      <c r="P175" s="194" t="str">
        <f t="shared" si="8"/>
        <v/>
      </c>
      <c r="Q175" s="79" t="str">
        <f t="shared" si="17"/>
        <v/>
      </c>
      <c r="R175" s="172">
        <f t="shared" si="18"/>
        <v>0</v>
      </c>
      <c r="S175" s="84">
        <f t="shared" si="10"/>
        <v>0</v>
      </c>
      <c r="T175" s="195">
        <f t="shared" si="11"/>
        <v>0</v>
      </c>
      <c r="U175" s="196">
        <f t="shared" si="12"/>
        <v>0</v>
      </c>
      <c r="V175" s="69" t="str">
        <f t="shared" si="19"/>
        <v/>
      </c>
      <c r="W175" s="69" t="str">
        <f t="shared" si="20"/>
        <v/>
      </c>
      <c r="X175" s="32" t="str">
        <f t="shared" si="21"/>
        <v/>
      </c>
      <c r="Y175" s="218">
        <f t="shared" si="22"/>
        <v>0</v>
      </c>
      <c r="Z175" s="32"/>
    </row>
    <row r="176" spans="1:26" ht="30" hidden="1" customHeight="1">
      <c r="A176" s="70" t="str">
        <f t="shared" si="15"/>
        <v/>
      </c>
      <c r="B176" s="70" t="str">
        <f t="shared" si="16"/>
        <v/>
      </c>
      <c r="C176" s="139"/>
      <c r="D176" s="26"/>
      <c r="E176" s="25"/>
      <c r="F176" s="25"/>
      <c r="G176" s="25"/>
      <c r="H176" s="25"/>
      <c r="I176" s="26"/>
      <c r="J176" s="25"/>
      <c r="K176" s="25"/>
      <c r="L176" s="193"/>
      <c r="M176" s="25"/>
      <c r="N176" s="33" t="str">
        <f t="shared" si="4"/>
        <v/>
      </c>
      <c r="O176" s="197"/>
      <c r="P176" s="194" t="str">
        <f t="shared" si="8"/>
        <v/>
      </c>
      <c r="Q176" s="79" t="str">
        <f t="shared" si="17"/>
        <v/>
      </c>
      <c r="R176" s="172">
        <f t="shared" si="18"/>
        <v>0</v>
      </c>
      <c r="S176" s="84">
        <f t="shared" si="10"/>
        <v>0</v>
      </c>
      <c r="T176" s="195">
        <f t="shared" si="11"/>
        <v>0</v>
      </c>
      <c r="U176" s="196">
        <f t="shared" si="12"/>
        <v>0</v>
      </c>
      <c r="V176" s="69" t="str">
        <f t="shared" si="19"/>
        <v/>
      </c>
      <c r="W176" s="69" t="str">
        <f t="shared" si="20"/>
        <v/>
      </c>
      <c r="X176" s="32" t="str">
        <f t="shared" si="21"/>
        <v/>
      </c>
      <c r="Y176" s="218">
        <f t="shared" si="22"/>
        <v>0</v>
      </c>
      <c r="Z176" s="32"/>
    </row>
    <row r="177" spans="1:26" ht="30" hidden="1" customHeight="1">
      <c r="A177" s="70" t="str">
        <f t="shared" si="15"/>
        <v/>
      </c>
      <c r="B177" s="70" t="str">
        <f t="shared" si="16"/>
        <v/>
      </c>
      <c r="C177" s="139"/>
      <c r="D177" s="26"/>
      <c r="E177" s="25"/>
      <c r="F177" s="25"/>
      <c r="G177" s="25"/>
      <c r="H177" s="25"/>
      <c r="I177" s="26"/>
      <c r="J177" s="25"/>
      <c r="K177" s="25"/>
      <c r="L177" s="193"/>
      <c r="M177" s="25"/>
      <c r="N177" s="33" t="str">
        <f t="shared" si="4"/>
        <v/>
      </c>
      <c r="O177" s="197"/>
      <c r="P177" s="194" t="str">
        <f t="shared" si="8"/>
        <v/>
      </c>
      <c r="Q177" s="79" t="str">
        <f t="shared" si="17"/>
        <v/>
      </c>
      <c r="R177" s="172">
        <f t="shared" si="18"/>
        <v>0</v>
      </c>
      <c r="S177" s="84">
        <f t="shared" si="10"/>
        <v>0</v>
      </c>
      <c r="T177" s="195">
        <f t="shared" si="11"/>
        <v>0</v>
      </c>
      <c r="U177" s="196">
        <f t="shared" si="12"/>
        <v>0</v>
      </c>
      <c r="V177" s="69" t="str">
        <f t="shared" si="19"/>
        <v/>
      </c>
      <c r="W177" s="69" t="str">
        <f t="shared" si="20"/>
        <v/>
      </c>
      <c r="X177" s="32" t="str">
        <f t="shared" si="21"/>
        <v/>
      </c>
      <c r="Y177" s="218">
        <f t="shared" si="22"/>
        <v>0</v>
      </c>
      <c r="Z177" s="32"/>
    </row>
    <row r="178" spans="1:26" ht="30" hidden="1" customHeight="1">
      <c r="A178" s="70" t="str">
        <f t="shared" si="15"/>
        <v/>
      </c>
      <c r="B178" s="70" t="str">
        <f t="shared" si="16"/>
        <v/>
      </c>
      <c r="C178" s="139"/>
      <c r="D178" s="26"/>
      <c r="E178" s="25"/>
      <c r="F178" s="25"/>
      <c r="G178" s="25"/>
      <c r="H178" s="25"/>
      <c r="I178" s="26"/>
      <c r="J178" s="25"/>
      <c r="K178" s="25"/>
      <c r="L178" s="193"/>
      <c r="M178" s="25"/>
      <c r="N178" s="33" t="str">
        <f t="shared" si="4"/>
        <v/>
      </c>
      <c r="O178" s="197"/>
      <c r="P178" s="194" t="str">
        <f t="shared" si="8"/>
        <v/>
      </c>
      <c r="Q178" s="79" t="str">
        <f t="shared" si="17"/>
        <v/>
      </c>
      <c r="R178" s="172">
        <f t="shared" si="18"/>
        <v>0</v>
      </c>
      <c r="S178" s="84">
        <f t="shared" si="10"/>
        <v>0</v>
      </c>
      <c r="T178" s="195">
        <f t="shared" si="11"/>
        <v>0</v>
      </c>
      <c r="U178" s="196">
        <f t="shared" si="12"/>
        <v>0</v>
      </c>
      <c r="V178" s="69" t="str">
        <f t="shared" si="19"/>
        <v/>
      </c>
      <c r="W178" s="69" t="str">
        <f t="shared" si="20"/>
        <v/>
      </c>
      <c r="X178" s="32" t="str">
        <f t="shared" si="21"/>
        <v/>
      </c>
      <c r="Y178" s="218">
        <f t="shared" si="22"/>
        <v>0</v>
      </c>
      <c r="Z178" s="32"/>
    </row>
    <row r="179" spans="1:26" ht="30" hidden="1" customHeight="1">
      <c r="A179" s="70" t="str">
        <f t="shared" si="15"/>
        <v/>
      </c>
      <c r="B179" s="70" t="str">
        <f t="shared" si="16"/>
        <v/>
      </c>
      <c r="C179" s="139"/>
      <c r="D179" s="26"/>
      <c r="E179" s="25"/>
      <c r="F179" s="25"/>
      <c r="G179" s="25"/>
      <c r="H179" s="25"/>
      <c r="I179" s="26"/>
      <c r="J179" s="25"/>
      <c r="K179" s="25"/>
      <c r="L179" s="193"/>
      <c r="M179" s="25"/>
      <c r="N179" s="33" t="str">
        <f t="shared" si="4"/>
        <v/>
      </c>
      <c r="O179" s="197"/>
      <c r="P179" s="194" t="str">
        <f t="shared" si="8"/>
        <v/>
      </c>
      <c r="Q179" s="79" t="str">
        <f t="shared" si="17"/>
        <v/>
      </c>
      <c r="R179" s="172">
        <f t="shared" si="18"/>
        <v>0</v>
      </c>
      <c r="S179" s="84">
        <f t="shared" si="10"/>
        <v>0</v>
      </c>
      <c r="T179" s="195">
        <f t="shared" si="11"/>
        <v>0</v>
      </c>
      <c r="U179" s="196">
        <f t="shared" si="12"/>
        <v>0</v>
      </c>
      <c r="V179" s="69" t="str">
        <f t="shared" si="19"/>
        <v/>
      </c>
      <c r="W179" s="69" t="str">
        <f t="shared" si="20"/>
        <v/>
      </c>
      <c r="X179" s="32" t="str">
        <f t="shared" si="21"/>
        <v/>
      </c>
      <c r="Y179" s="218">
        <f t="shared" si="22"/>
        <v>0</v>
      </c>
      <c r="Z179" s="32"/>
    </row>
    <row r="180" spans="1:26" ht="30" hidden="1" customHeight="1">
      <c r="A180" s="70" t="str">
        <f t="shared" si="15"/>
        <v/>
      </c>
      <c r="B180" s="70" t="str">
        <f t="shared" si="16"/>
        <v/>
      </c>
      <c r="C180" s="139"/>
      <c r="D180" s="26"/>
      <c r="E180" s="25"/>
      <c r="F180" s="25"/>
      <c r="G180" s="25"/>
      <c r="H180" s="25"/>
      <c r="I180" s="26"/>
      <c r="J180" s="25"/>
      <c r="K180" s="25"/>
      <c r="L180" s="193"/>
      <c r="M180" s="25"/>
      <c r="N180" s="33" t="str">
        <f t="shared" si="4"/>
        <v/>
      </c>
      <c r="O180" s="197"/>
      <c r="P180" s="194" t="str">
        <f t="shared" si="8"/>
        <v/>
      </c>
      <c r="Q180" s="79" t="str">
        <f t="shared" si="17"/>
        <v/>
      </c>
      <c r="R180" s="172">
        <f t="shared" si="18"/>
        <v>0</v>
      </c>
      <c r="S180" s="84">
        <f t="shared" si="10"/>
        <v>0</v>
      </c>
      <c r="T180" s="195">
        <f t="shared" si="11"/>
        <v>0</v>
      </c>
      <c r="U180" s="196">
        <f t="shared" si="12"/>
        <v>0</v>
      </c>
      <c r="V180" s="69" t="str">
        <f t="shared" si="19"/>
        <v/>
      </c>
      <c r="W180" s="69" t="str">
        <f t="shared" si="20"/>
        <v/>
      </c>
      <c r="X180" s="32" t="str">
        <f t="shared" si="21"/>
        <v/>
      </c>
      <c r="Y180" s="218">
        <f t="shared" si="22"/>
        <v>0</v>
      </c>
      <c r="Z180" s="32"/>
    </row>
    <row r="181" spans="1:26" ht="30" hidden="1" customHeight="1">
      <c r="A181" s="70" t="str">
        <f t="shared" si="15"/>
        <v/>
      </c>
      <c r="B181" s="70" t="str">
        <f t="shared" si="16"/>
        <v/>
      </c>
      <c r="C181" s="139"/>
      <c r="D181" s="26"/>
      <c r="E181" s="25"/>
      <c r="F181" s="25"/>
      <c r="G181" s="25"/>
      <c r="H181" s="25"/>
      <c r="I181" s="26"/>
      <c r="J181" s="25"/>
      <c r="K181" s="25"/>
      <c r="L181" s="193"/>
      <c r="M181" s="25"/>
      <c r="N181" s="33" t="str">
        <f t="shared" si="4"/>
        <v/>
      </c>
      <c r="O181" s="197"/>
      <c r="P181" s="194" t="str">
        <f t="shared" si="8"/>
        <v/>
      </c>
      <c r="Q181" s="79" t="str">
        <f t="shared" si="17"/>
        <v/>
      </c>
      <c r="R181" s="172">
        <f t="shared" si="18"/>
        <v>0</v>
      </c>
      <c r="S181" s="84">
        <f t="shared" si="10"/>
        <v>0</v>
      </c>
      <c r="T181" s="195">
        <f t="shared" si="11"/>
        <v>0</v>
      </c>
      <c r="U181" s="196">
        <f t="shared" si="12"/>
        <v>0</v>
      </c>
      <c r="V181" s="69" t="str">
        <f t="shared" si="19"/>
        <v/>
      </c>
      <c r="W181" s="69" t="str">
        <f t="shared" si="20"/>
        <v/>
      </c>
      <c r="X181" s="32" t="str">
        <f t="shared" si="21"/>
        <v/>
      </c>
      <c r="Y181" s="218">
        <f t="shared" si="22"/>
        <v>0</v>
      </c>
      <c r="Z181" s="32"/>
    </row>
    <row r="182" spans="1:26" ht="30" hidden="1" customHeight="1">
      <c r="A182" s="70" t="str">
        <f t="shared" si="15"/>
        <v/>
      </c>
      <c r="B182" s="70" t="str">
        <f t="shared" si="16"/>
        <v/>
      </c>
      <c r="C182" s="139"/>
      <c r="D182" s="26"/>
      <c r="E182" s="25"/>
      <c r="F182" s="25"/>
      <c r="G182" s="25"/>
      <c r="H182" s="25"/>
      <c r="I182" s="26"/>
      <c r="J182" s="25"/>
      <c r="K182" s="25"/>
      <c r="L182" s="193"/>
      <c r="M182" s="25"/>
      <c r="N182" s="33" t="str">
        <f t="shared" si="4"/>
        <v/>
      </c>
      <c r="O182" s="197"/>
      <c r="P182" s="194" t="str">
        <f t="shared" si="8"/>
        <v/>
      </c>
      <c r="Q182" s="79" t="str">
        <f t="shared" si="17"/>
        <v/>
      </c>
      <c r="R182" s="172">
        <f t="shared" si="18"/>
        <v>0</v>
      </c>
      <c r="S182" s="84">
        <f t="shared" si="10"/>
        <v>0</v>
      </c>
      <c r="T182" s="195">
        <f t="shared" si="11"/>
        <v>0</v>
      </c>
      <c r="U182" s="196">
        <f t="shared" si="12"/>
        <v>0</v>
      </c>
      <c r="V182" s="69" t="str">
        <f t="shared" si="19"/>
        <v/>
      </c>
      <c r="W182" s="69" t="str">
        <f t="shared" si="20"/>
        <v/>
      </c>
      <c r="X182" s="32" t="str">
        <f t="shared" si="21"/>
        <v/>
      </c>
      <c r="Y182" s="218">
        <f t="shared" si="22"/>
        <v>0</v>
      </c>
      <c r="Z182" s="32"/>
    </row>
    <row r="183" spans="1:26" ht="30" hidden="1" customHeight="1">
      <c r="A183" s="70" t="str">
        <f t="shared" si="15"/>
        <v/>
      </c>
      <c r="B183" s="70" t="str">
        <f t="shared" si="16"/>
        <v/>
      </c>
      <c r="C183" s="139"/>
      <c r="D183" s="26"/>
      <c r="E183" s="25"/>
      <c r="F183" s="25"/>
      <c r="G183" s="25"/>
      <c r="H183" s="25"/>
      <c r="I183" s="26"/>
      <c r="J183" s="25"/>
      <c r="K183" s="25"/>
      <c r="L183" s="193"/>
      <c r="M183" s="25"/>
      <c r="N183" s="33" t="str">
        <f t="shared" si="4"/>
        <v/>
      </c>
      <c r="O183" s="197"/>
      <c r="P183" s="194" t="str">
        <f t="shared" si="8"/>
        <v/>
      </c>
      <c r="Q183" s="79" t="str">
        <f t="shared" si="17"/>
        <v/>
      </c>
      <c r="R183" s="172">
        <f t="shared" si="18"/>
        <v>0</v>
      </c>
      <c r="S183" s="84">
        <f t="shared" si="10"/>
        <v>0</v>
      </c>
      <c r="T183" s="195">
        <f t="shared" si="11"/>
        <v>0</v>
      </c>
      <c r="U183" s="196">
        <f t="shared" si="12"/>
        <v>0</v>
      </c>
      <c r="V183" s="69" t="str">
        <f t="shared" si="19"/>
        <v/>
      </c>
      <c r="W183" s="69" t="str">
        <f t="shared" si="20"/>
        <v/>
      </c>
      <c r="X183" s="32" t="str">
        <f t="shared" si="21"/>
        <v/>
      </c>
      <c r="Y183" s="218">
        <f t="shared" si="22"/>
        <v>0</v>
      </c>
      <c r="Z183" s="32"/>
    </row>
    <row r="184" spans="1:26" ht="30" hidden="1" customHeight="1">
      <c r="A184" s="70" t="str">
        <f t="shared" si="15"/>
        <v/>
      </c>
      <c r="B184" s="70" t="str">
        <f t="shared" si="16"/>
        <v/>
      </c>
      <c r="C184" s="139"/>
      <c r="D184" s="26"/>
      <c r="E184" s="25"/>
      <c r="F184" s="25"/>
      <c r="G184" s="25"/>
      <c r="H184" s="25"/>
      <c r="I184" s="26"/>
      <c r="J184" s="25"/>
      <c r="K184" s="25"/>
      <c r="L184" s="193"/>
      <c r="M184" s="25"/>
      <c r="N184" s="33" t="str">
        <f t="shared" si="4"/>
        <v/>
      </c>
      <c r="O184" s="197"/>
      <c r="P184" s="194" t="str">
        <f t="shared" si="8"/>
        <v/>
      </c>
      <c r="Q184" s="79" t="str">
        <f t="shared" si="17"/>
        <v/>
      </c>
      <c r="R184" s="172">
        <f t="shared" si="18"/>
        <v>0</v>
      </c>
      <c r="S184" s="84">
        <f t="shared" si="10"/>
        <v>0</v>
      </c>
      <c r="T184" s="195">
        <f t="shared" si="11"/>
        <v>0</v>
      </c>
      <c r="U184" s="196">
        <f t="shared" si="12"/>
        <v>0</v>
      </c>
      <c r="V184" s="69" t="str">
        <f t="shared" si="19"/>
        <v/>
      </c>
      <c r="W184" s="69" t="str">
        <f t="shared" si="20"/>
        <v/>
      </c>
      <c r="X184" s="32" t="str">
        <f t="shared" si="21"/>
        <v/>
      </c>
      <c r="Y184" s="218">
        <f t="shared" si="22"/>
        <v>0</v>
      </c>
      <c r="Z184" s="32"/>
    </row>
    <row r="185" spans="1:26" ht="30" hidden="1" customHeight="1">
      <c r="A185" s="70" t="str">
        <f t="shared" si="15"/>
        <v/>
      </c>
      <c r="B185" s="70" t="str">
        <f t="shared" si="16"/>
        <v/>
      </c>
      <c r="C185" s="139"/>
      <c r="D185" s="26"/>
      <c r="E185" s="25"/>
      <c r="F185" s="25"/>
      <c r="G185" s="25"/>
      <c r="H185" s="25"/>
      <c r="I185" s="26"/>
      <c r="J185" s="25"/>
      <c r="K185" s="25"/>
      <c r="L185" s="193"/>
      <c r="M185" s="25"/>
      <c r="N185" s="33" t="str">
        <f t="shared" si="4"/>
        <v/>
      </c>
      <c r="O185" s="197"/>
      <c r="P185" s="194" t="str">
        <f t="shared" si="8"/>
        <v/>
      </c>
      <c r="Q185" s="79" t="str">
        <f t="shared" si="17"/>
        <v/>
      </c>
      <c r="R185" s="172">
        <f t="shared" si="18"/>
        <v>0</v>
      </c>
      <c r="S185" s="84">
        <f t="shared" si="10"/>
        <v>0</v>
      </c>
      <c r="T185" s="195">
        <f t="shared" si="11"/>
        <v>0</v>
      </c>
      <c r="U185" s="196">
        <f t="shared" si="12"/>
        <v>0</v>
      </c>
      <c r="V185" s="69" t="str">
        <f t="shared" si="19"/>
        <v/>
      </c>
      <c r="W185" s="69" t="str">
        <f t="shared" si="20"/>
        <v/>
      </c>
      <c r="X185" s="32" t="str">
        <f t="shared" si="21"/>
        <v/>
      </c>
      <c r="Y185" s="218">
        <f t="shared" si="22"/>
        <v>0</v>
      </c>
      <c r="Z185" s="32"/>
    </row>
    <row r="186" spans="1:26" ht="30" hidden="1" customHeight="1">
      <c r="A186" s="70" t="str">
        <f t="shared" si="15"/>
        <v/>
      </c>
      <c r="B186" s="70" t="str">
        <f t="shared" si="16"/>
        <v/>
      </c>
      <c r="C186" s="139"/>
      <c r="D186" s="26"/>
      <c r="E186" s="25"/>
      <c r="F186" s="25"/>
      <c r="G186" s="25"/>
      <c r="H186" s="25"/>
      <c r="I186" s="26"/>
      <c r="J186" s="25"/>
      <c r="K186" s="25"/>
      <c r="L186" s="193"/>
      <c r="M186" s="25"/>
      <c r="N186" s="33" t="str">
        <f t="shared" si="4"/>
        <v/>
      </c>
      <c r="O186" s="197"/>
      <c r="P186" s="194" t="str">
        <f t="shared" si="8"/>
        <v/>
      </c>
      <c r="Q186" s="79" t="str">
        <f t="shared" si="17"/>
        <v/>
      </c>
      <c r="R186" s="172">
        <f t="shared" si="18"/>
        <v>0</v>
      </c>
      <c r="S186" s="84">
        <f t="shared" si="10"/>
        <v>0</v>
      </c>
      <c r="T186" s="195">
        <f t="shared" si="11"/>
        <v>0</v>
      </c>
      <c r="U186" s="196">
        <f t="shared" si="12"/>
        <v>0</v>
      </c>
      <c r="V186" s="69" t="str">
        <f t="shared" si="19"/>
        <v/>
      </c>
      <c r="W186" s="69" t="str">
        <f t="shared" si="20"/>
        <v/>
      </c>
      <c r="X186" s="32" t="str">
        <f t="shared" si="21"/>
        <v/>
      </c>
      <c r="Y186" s="218">
        <f t="shared" si="22"/>
        <v>0</v>
      </c>
      <c r="Z186" s="32"/>
    </row>
    <row r="187" spans="1:26" ht="30" hidden="1" customHeight="1">
      <c r="A187" s="70" t="str">
        <f t="shared" si="15"/>
        <v/>
      </c>
      <c r="B187" s="70" t="str">
        <f t="shared" si="16"/>
        <v/>
      </c>
      <c r="C187" s="139"/>
      <c r="D187" s="26"/>
      <c r="E187" s="25"/>
      <c r="F187" s="25"/>
      <c r="G187" s="25"/>
      <c r="H187" s="25"/>
      <c r="I187" s="26"/>
      <c r="J187" s="25"/>
      <c r="K187" s="25"/>
      <c r="L187" s="193"/>
      <c r="M187" s="25"/>
      <c r="N187" s="33" t="str">
        <f t="shared" si="4"/>
        <v/>
      </c>
      <c r="O187" s="197"/>
      <c r="P187" s="194" t="str">
        <f t="shared" si="8"/>
        <v/>
      </c>
      <c r="Q187" s="79" t="str">
        <f t="shared" si="17"/>
        <v/>
      </c>
      <c r="R187" s="172">
        <f t="shared" si="18"/>
        <v>0</v>
      </c>
      <c r="S187" s="84">
        <f t="shared" si="10"/>
        <v>0</v>
      </c>
      <c r="T187" s="195">
        <f t="shared" si="11"/>
        <v>0</v>
      </c>
      <c r="U187" s="196">
        <f t="shared" si="12"/>
        <v>0</v>
      </c>
      <c r="V187" s="69" t="str">
        <f t="shared" si="19"/>
        <v/>
      </c>
      <c r="W187" s="69" t="str">
        <f t="shared" si="20"/>
        <v/>
      </c>
      <c r="X187" s="32" t="str">
        <f t="shared" si="21"/>
        <v/>
      </c>
      <c r="Y187" s="218">
        <f t="shared" si="22"/>
        <v>0</v>
      </c>
      <c r="Z187" s="32"/>
    </row>
    <row r="188" spans="1:26" ht="30" hidden="1" customHeight="1">
      <c r="A188" s="70" t="str">
        <f t="shared" si="15"/>
        <v/>
      </c>
      <c r="B188" s="70" t="str">
        <f t="shared" si="16"/>
        <v/>
      </c>
      <c r="C188" s="139"/>
      <c r="D188" s="26"/>
      <c r="E188" s="25"/>
      <c r="F188" s="25"/>
      <c r="G188" s="25"/>
      <c r="H188" s="25"/>
      <c r="I188" s="26"/>
      <c r="J188" s="25"/>
      <c r="K188" s="25"/>
      <c r="L188" s="193"/>
      <c r="M188" s="25"/>
      <c r="N188" s="33" t="str">
        <f t="shared" si="4"/>
        <v/>
      </c>
      <c r="O188" s="197"/>
      <c r="P188" s="194" t="str">
        <f t="shared" si="8"/>
        <v/>
      </c>
      <c r="Q188" s="79" t="str">
        <f t="shared" si="17"/>
        <v/>
      </c>
      <c r="R188" s="172">
        <f t="shared" si="18"/>
        <v>0</v>
      </c>
      <c r="S188" s="84">
        <f t="shared" si="10"/>
        <v>0</v>
      </c>
      <c r="T188" s="195">
        <f t="shared" si="11"/>
        <v>0</v>
      </c>
      <c r="U188" s="196">
        <f t="shared" si="12"/>
        <v>0</v>
      </c>
      <c r="V188" s="69" t="str">
        <f t="shared" si="19"/>
        <v/>
      </c>
      <c r="W188" s="69" t="str">
        <f t="shared" si="20"/>
        <v/>
      </c>
      <c r="X188" s="32" t="str">
        <f t="shared" si="21"/>
        <v/>
      </c>
      <c r="Y188" s="218">
        <f t="shared" si="22"/>
        <v>0</v>
      </c>
      <c r="Z188" s="32"/>
    </row>
    <row r="189" spans="1:26" ht="30" hidden="1" customHeight="1">
      <c r="A189" s="70" t="str">
        <f t="shared" si="15"/>
        <v/>
      </c>
      <c r="B189" s="70" t="str">
        <f t="shared" si="16"/>
        <v/>
      </c>
      <c r="C189" s="139"/>
      <c r="D189" s="26"/>
      <c r="E189" s="25"/>
      <c r="F189" s="25"/>
      <c r="G189" s="25"/>
      <c r="H189" s="25"/>
      <c r="I189" s="26"/>
      <c r="J189" s="25"/>
      <c r="K189" s="25"/>
      <c r="L189" s="193"/>
      <c r="M189" s="25"/>
      <c r="N189" s="33" t="str">
        <f t="shared" si="4"/>
        <v/>
      </c>
      <c r="O189" s="197"/>
      <c r="P189" s="194" t="str">
        <f t="shared" si="8"/>
        <v/>
      </c>
      <c r="Q189" s="79" t="str">
        <f t="shared" si="17"/>
        <v/>
      </c>
      <c r="R189" s="172">
        <f t="shared" si="18"/>
        <v>0</v>
      </c>
      <c r="S189" s="84">
        <f t="shared" si="10"/>
        <v>0</v>
      </c>
      <c r="T189" s="195">
        <f t="shared" si="11"/>
        <v>0</v>
      </c>
      <c r="U189" s="196">
        <f t="shared" si="12"/>
        <v>0</v>
      </c>
      <c r="V189" s="69" t="str">
        <f t="shared" si="19"/>
        <v/>
      </c>
      <c r="W189" s="69" t="str">
        <f t="shared" si="20"/>
        <v/>
      </c>
      <c r="X189" s="32" t="str">
        <f t="shared" si="21"/>
        <v/>
      </c>
      <c r="Y189" s="218">
        <f t="shared" si="22"/>
        <v>0</v>
      </c>
      <c r="Z189" s="32"/>
    </row>
    <row r="190" spans="1:26" ht="30" hidden="1" customHeight="1">
      <c r="A190" s="70" t="str">
        <f t="shared" si="15"/>
        <v/>
      </c>
      <c r="B190" s="70" t="str">
        <f t="shared" si="16"/>
        <v/>
      </c>
      <c r="C190" s="139"/>
      <c r="D190" s="26"/>
      <c r="E190" s="25"/>
      <c r="F190" s="25"/>
      <c r="G190" s="25"/>
      <c r="H190" s="25"/>
      <c r="I190" s="26"/>
      <c r="J190" s="25"/>
      <c r="K190" s="25"/>
      <c r="L190" s="193"/>
      <c r="M190" s="25"/>
      <c r="N190" s="33" t="str">
        <f t="shared" si="4"/>
        <v/>
      </c>
      <c r="O190" s="197"/>
      <c r="P190" s="194" t="str">
        <f t="shared" si="8"/>
        <v/>
      </c>
      <c r="Q190" s="79" t="str">
        <f t="shared" si="17"/>
        <v/>
      </c>
      <c r="R190" s="172">
        <f t="shared" si="18"/>
        <v>0</v>
      </c>
      <c r="S190" s="84">
        <f t="shared" si="10"/>
        <v>0</v>
      </c>
      <c r="T190" s="195">
        <f t="shared" si="11"/>
        <v>0</v>
      </c>
      <c r="U190" s="196">
        <f t="shared" si="12"/>
        <v>0</v>
      </c>
      <c r="V190" s="69" t="str">
        <f t="shared" si="19"/>
        <v/>
      </c>
      <c r="W190" s="69" t="str">
        <f t="shared" si="20"/>
        <v/>
      </c>
      <c r="X190" s="32" t="str">
        <f t="shared" si="21"/>
        <v/>
      </c>
      <c r="Y190" s="218">
        <f t="shared" si="22"/>
        <v>0</v>
      </c>
      <c r="Z190" s="32"/>
    </row>
    <row r="191" spans="1:26" ht="30" hidden="1" customHeight="1">
      <c r="A191" s="70" t="str">
        <f t="shared" si="15"/>
        <v/>
      </c>
      <c r="B191" s="70" t="str">
        <f t="shared" si="16"/>
        <v/>
      </c>
      <c r="C191" s="192"/>
      <c r="D191" s="33"/>
      <c r="E191" s="25"/>
      <c r="F191" s="25"/>
      <c r="G191" s="25"/>
      <c r="H191" s="25"/>
      <c r="I191" s="26"/>
      <c r="J191" s="25"/>
      <c r="K191" s="25"/>
      <c r="L191" s="193"/>
      <c r="M191" s="25"/>
      <c r="N191" s="33" t="str">
        <f t="shared" si="4"/>
        <v/>
      </c>
      <c r="O191" s="197"/>
      <c r="P191" s="194" t="str">
        <f t="shared" si="8"/>
        <v/>
      </c>
      <c r="Q191" s="79" t="str">
        <f t="shared" si="17"/>
        <v/>
      </c>
      <c r="R191" s="172">
        <f t="shared" si="18"/>
        <v>0</v>
      </c>
      <c r="S191" s="84">
        <f t="shared" si="10"/>
        <v>0</v>
      </c>
      <c r="T191" s="195">
        <f t="shared" si="11"/>
        <v>0</v>
      </c>
      <c r="U191" s="196">
        <f t="shared" si="12"/>
        <v>0</v>
      </c>
      <c r="V191" s="69" t="str">
        <f t="shared" si="19"/>
        <v/>
      </c>
      <c r="W191" s="69" t="str">
        <f t="shared" si="20"/>
        <v/>
      </c>
      <c r="X191" s="32" t="str">
        <f t="shared" si="21"/>
        <v/>
      </c>
      <c r="Y191" s="218">
        <f t="shared" si="22"/>
        <v>0</v>
      </c>
      <c r="Z191" s="32"/>
    </row>
    <row r="192" spans="1:26" ht="30" hidden="1" customHeight="1">
      <c r="A192" s="70" t="str">
        <f t="shared" si="15"/>
        <v/>
      </c>
      <c r="B192" s="70" t="str">
        <f t="shared" si="16"/>
        <v/>
      </c>
      <c r="C192" s="139"/>
      <c r="D192" s="26"/>
      <c r="E192" s="25"/>
      <c r="F192" s="25"/>
      <c r="G192" s="25"/>
      <c r="H192" s="25"/>
      <c r="I192" s="26"/>
      <c r="J192" s="25"/>
      <c r="K192" s="25"/>
      <c r="L192" s="193"/>
      <c r="M192" s="25"/>
      <c r="N192" s="33" t="str">
        <f t="shared" si="4"/>
        <v/>
      </c>
      <c r="O192" s="197"/>
      <c r="P192" s="194" t="str">
        <f t="shared" si="8"/>
        <v/>
      </c>
      <c r="Q192" s="79" t="str">
        <f t="shared" si="17"/>
        <v/>
      </c>
      <c r="R192" s="172">
        <f t="shared" si="18"/>
        <v>0</v>
      </c>
      <c r="S192" s="84">
        <f t="shared" si="10"/>
        <v>0</v>
      </c>
      <c r="T192" s="195">
        <f t="shared" si="11"/>
        <v>0</v>
      </c>
      <c r="U192" s="196">
        <f t="shared" si="12"/>
        <v>0</v>
      </c>
      <c r="V192" s="69" t="str">
        <f t="shared" si="19"/>
        <v/>
      </c>
      <c r="W192" s="69" t="str">
        <f t="shared" si="20"/>
        <v/>
      </c>
      <c r="X192" s="32" t="str">
        <f t="shared" si="21"/>
        <v/>
      </c>
      <c r="Y192" s="218">
        <f t="shared" si="22"/>
        <v>0</v>
      </c>
      <c r="Z192" s="32"/>
    </row>
    <row r="193" spans="1:26" ht="30" hidden="1" customHeight="1">
      <c r="A193" s="70" t="str">
        <f t="shared" ref="A193:A243" si="36">IF(W193="IN",$E$6,"")</f>
        <v/>
      </c>
      <c r="B193" s="70" t="str">
        <f t="shared" ref="B193:B243" si="37">IF(W193="IN","Muc "&amp;$E$7,"")</f>
        <v/>
      </c>
      <c r="C193" s="139"/>
      <c r="D193" s="26"/>
      <c r="E193" s="25"/>
      <c r="F193" s="25"/>
      <c r="G193" s="25"/>
      <c r="H193" s="25"/>
      <c r="I193" s="26"/>
      <c r="J193" s="25"/>
      <c r="K193" s="25"/>
      <c r="L193" s="193"/>
      <c r="M193" s="25"/>
      <c r="N193" s="33" t="str">
        <f t="shared" ref="N193:N243" si="38">IF(M193="","",IF(LEFT(M193,1)="2",0,IF(LEFT(M193,1)="1",1,IF(LEFT(M193,1)="0",2,"")))&amp;"m"&amp;IF(MID(M193,3,1)="2",0,IF(MID(M193,3,1)="1",1,IF(MID(M193,3,1)="0",2,"")))&amp;"d"&amp;IF(MID(M193,5,1)="2",0,IF(MID(M193,5,1)="1",1,IF(MID(M193,5,1)="0",2,"")))&amp;"r")</f>
        <v/>
      </c>
      <c r="O193" s="197"/>
      <c r="P193" s="194" t="str">
        <f t="shared" ref="P193:P243" si="39">IF(M193="","",IF(AND(LEFT(I193,2)="Gỗ",LEFT(RIGHT(I193,10),1)&lt;&gt;"C"),IF(LEFT(M193,4)="2M2D","1COM",IF(AND(G193&gt;1699,LEFT(M193,4)&lt;&gt;"2M2D"),"1COM","2COM")),""))</f>
        <v/>
      </c>
      <c r="Q193" s="79" t="str">
        <f t="shared" ref="Q193:Q243" si="40">IFERROR(IF(I193="","",IF(LEFT(I193,2)="Gỗ","M3","Tấm")),"")</f>
        <v/>
      </c>
      <c r="R193" s="172">
        <f t="shared" ref="R193:R243" si="41">IFERROR(IF(OR(Q193="Con",Q193="Cụm",Q193="Hệ",Q193="Thanh"),H193,IF(Q193="Tấm",(F193*G193*H193)/(1220*2440),IF(Q193="Md",G193*H193/1000,IF(Q193="M2",F193*G193*H193/10^6,IF(Q193="M3",E193*F193*G193*H193/10^9,0))))),"-")</f>
        <v>0</v>
      </c>
      <c r="S193" s="84">
        <f t="shared" ref="S193:S243" si="42">IFERROR(IF(ISERR(SEARCH("2d",K193)),IF(ISERR(SEARCH("1d",K193)),0,1),2)*($G193)*$H193/10^3+IF(ISERR(SEARCH("2r",K193)),IF(ISERR(SEARCH("1r",K193)),0,1),2)*($F193)*$H193/10^3,"-")</f>
        <v>0</v>
      </c>
      <c r="T193" s="195">
        <f t="shared" ref="T193:T243" si="43">IFERROR(IF(ISERR(SEARCH("2m",M193)),IF(ISERR(SEARCH("1m",M193)),0,1),2)*$G193*$F193*$H193/10^6+IF(ISERR(SEARCH("2d",M193)),IF(ISERR(SEARCH("1d",M193)),0,1),2)*$G193*$E193*$H193/10^6+IF(ISERR(SEARCH("2r",M193)),IF(ISERR(SEARCH("1r",M193)),0,1),2)*$F193*$E193*$H193/10^6,"-")</f>
        <v>0</v>
      </c>
      <c r="U193" s="196">
        <f t="shared" ref="U193:U243" si="44">IFERROR(IF(ISERR(SEARCH("2m",N193)),IF(ISERR(SEARCH("1m",N193)),0,1),2)*$G193*$F193*$H193/10^6+IF(ISERR(SEARCH("2d",N193)),IF(ISERR(SEARCH("1d",N193)),0,1),2)*$G193*$E193*$H193/10^6+IF(ISERR(SEARCH("2r",N193)),IF(ISERR(SEARCH("1r",N193)),0,1),2)*$F193*$E193*$H193/10^6,"-")</f>
        <v>0</v>
      </c>
      <c r="V193" s="69" t="str">
        <f t="shared" ref="V193:V243" si="45">IF(W193="IN",$Y$3,"")</f>
        <v/>
      </c>
      <c r="W193" s="69" t="str">
        <f t="shared" ref="W193:W243" si="46">IF(OR(C193&lt;&gt;"",D193&lt;&gt;""),"IN","")</f>
        <v/>
      </c>
      <c r="X193" s="32" t="str">
        <f t="shared" ref="X193:X243" si="47">IF(C193&lt;&gt;"",1,"")</f>
        <v/>
      </c>
      <c r="Y193" s="218">
        <f t="shared" ref="Y193:Y243" si="48">IFERROR((E193*F193*G193*H193*10^-9),"")</f>
        <v>0</v>
      </c>
      <c r="Z193" s="32"/>
    </row>
    <row r="194" spans="1:26" ht="30" hidden="1" customHeight="1">
      <c r="A194" s="70" t="str">
        <f t="shared" si="36"/>
        <v/>
      </c>
      <c r="B194" s="70" t="str">
        <f t="shared" si="37"/>
        <v/>
      </c>
      <c r="C194" s="139"/>
      <c r="D194" s="26"/>
      <c r="E194" s="25"/>
      <c r="F194" s="25"/>
      <c r="G194" s="25"/>
      <c r="H194" s="25"/>
      <c r="I194" s="26"/>
      <c r="J194" s="25"/>
      <c r="K194" s="25"/>
      <c r="L194" s="193"/>
      <c r="M194" s="25"/>
      <c r="N194" s="33" t="str">
        <f t="shared" si="38"/>
        <v/>
      </c>
      <c r="O194" s="197"/>
      <c r="P194" s="194" t="str">
        <f t="shared" si="39"/>
        <v/>
      </c>
      <c r="Q194" s="79" t="str">
        <f t="shared" si="40"/>
        <v/>
      </c>
      <c r="R194" s="172">
        <f t="shared" si="41"/>
        <v>0</v>
      </c>
      <c r="S194" s="84">
        <f t="shared" si="42"/>
        <v>0</v>
      </c>
      <c r="T194" s="195">
        <f t="shared" si="43"/>
        <v>0</v>
      </c>
      <c r="U194" s="196">
        <f t="shared" si="44"/>
        <v>0</v>
      </c>
      <c r="V194" s="69" t="str">
        <f t="shared" si="45"/>
        <v/>
      </c>
      <c r="W194" s="69" t="str">
        <f t="shared" si="46"/>
        <v/>
      </c>
      <c r="X194" s="32" t="str">
        <f t="shared" si="47"/>
        <v/>
      </c>
      <c r="Y194" s="218">
        <f t="shared" si="48"/>
        <v>0</v>
      </c>
      <c r="Z194" s="32"/>
    </row>
    <row r="195" spans="1:26" ht="30" hidden="1" customHeight="1">
      <c r="A195" s="70" t="str">
        <f t="shared" si="36"/>
        <v/>
      </c>
      <c r="B195" s="70" t="str">
        <f t="shared" si="37"/>
        <v/>
      </c>
      <c r="C195" s="139"/>
      <c r="D195" s="26"/>
      <c r="E195" s="25"/>
      <c r="F195" s="25"/>
      <c r="G195" s="25"/>
      <c r="H195" s="25"/>
      <c r="I195" s="26"/>
      <c r="J195" s="25"/>
      <c r="K195" s="25"/>
      <c r="L195" s="193"/>
      <c r="M195" s="25"/>
      <c r="N195" s="33" t="str">
        <f t="shared" si="38"/>
        <v/>
      </c>
      <c r="O195" s="197"/>
      <c r="P195" s="194" t="str">
        <f t="shared" si="39"/>
        <v/>
      </c>
      <c r="Q195" s="79" t="str">
        <f t="shared" si="40"/>
        <v/>
      </c>
      <c r="R195" s="172">
        <f t="shared" si="41"/>
        <v>0</v>
      </c>
      <c r="S195" s="84">
        <f t="shared" si="42"/>
        <v>0</v>
      </c>
      <c r="T195" s="195">
        <f t="shared" si="43"/>
        <v>0</v>
      </c>
      <c r="U195" s="196">
        <f t="shared" si="44"/>
        <v>0</v>
      </c>
      <c r="V195" s="69" t="str">
        <f t="shared" si="45"/>
        <v/>
      </c>
      <c r="W195" s="69" t="str">
        <f t="shared" si="46"/>
        <v/>
      </c>
      <c r="X195" s="32" t="str">
        <f t="shared" si="47"/>
        <v/>
      </c>
      <c r="Y195" s="218">
        <f t="shared" si="48"/>
        <v>0</v>
      </c>
      <c r="Z195" s="32"/>
    </row>
    <row r="196" spans="1:26" ht="30" hidden="1" customHeight="1">
      <c r="A196" s="70" t="str">
        <f t="shared" si="36"/>
        <v/>
      </c>
      <c r="B196" s="70" t="str">
        <f t="shared" si="37"/>
        <v/>
      </c>
      <c r="C196" s="139"/>
      <c r="D196" s="26"/>
      <c r="E196" s="25"/>
      <c r="F196" s="25"/>
      <c r="G196" s="25"/>
      <c r="H196" s="25"/>
      <c r="I196" s="26"/>
      <c r="J196" s="25"/>
      <c r="K196" s="25"/>
      <c r="L196" s="193"/>
      <c r="M196" s="25"/>
      <c r="N196" s="33" t="str">
        <f t="shared" si="38"/>
        <v/>
      </c>
      <c r="O196" s="197"/>
      <c r="P196" s="194" t="str">
        <f t="shared" si="39"/>
        <v/>
      </c>
      <c r="Q196" s="79" t="str">
        <f t="shared" si="40"/>
        <v/>
      </c>
      <c r="R196" s="172">
        <f t="shared" si="41"/>
        <v>0</v>
      </c>
      <c r="S196" s="84">
        <f t="shared" si="42"/>
        <v>0</v>
      </c>
      <c r="T196" s="195">
        <f t="shared" si="43"/>
        <v>0</v>
      </c>
      <c r="U196" s="196">
        <f t="shared" si="44"/>
        <v>0</v>
      </c>
      <c r="V196" s="69" t="str">
        <f t="shared" si="45"/>
        <v/>
      </c>
      <c r="W196" s="69" t="str">
        <f t="shared" si="46"/>
        <v/>
      </c>
      <c r="X196" s="32" t="str">
        <f t="shared" si="47"/>
        <v/>
      </c>
      <c r="Y196" s="218">
        <f t="shared" si="48"/>
        <v>0</v>
      </c>
      <c r="Z196" s="32"/>
    </row>
    <row r="197" spans="1:26" ht="30" hidden="1" customHeight="1">
      <c r="A197" s="70" t="str">
        <f t="shared" si="36"/>
        <v/>
      </c>
      <c r="B197" s="70" t="str">
        <f t="shared" si="37"/>
        <v/>
      </c>
      <c r="C197" s="139"/>
      <c r="D197" s="26"/>
      <c r="E197" s="25"/>
      <c r="F197" s="25"/>
      <c r="G197" s="25"/>
      <c r="H197" s="25"/>
      <c r="I197" s="26"/>
      <c r="J197" s="25"/>
      <c r="K197" s="25"/>
      <c r="L197" s="193"/>
      <c r="M197" s="25"/>
      <c r="N197" s="33" t="str">
        <f t="shared" si="38"/>
        <v/>
      </c>
      <c r="O197" s="197"/>
      <c r="P197" s="194" t="str">
        <f t="shared" si="39"/>
        <v/>
      </c>
      <c r="Q197" s="79" t="str">
        <f t="shared" si="40"/>
        <v/>
      </c>
      <c r="R197" s="172">
        <f t="shared" si="41"/>
        <v>0</v>
      </c>
      <c r="S197" s="84">
        <f t="shared" si="42"/>
        <v>0</v>
      </c>
      <c r="T197" s="195">
        <f t="shared" si="43"/>
        <v>0</v>
      </c>
      <c r="U197" s="196">
        <f t="shared" si="44"/>
        <v>0</v>
      </c>
      <c r="V197" s="69" t="str">
        <f t="shared" si="45"/>
        <v/>
      </c>
      <c r="W197" s="69" t="str">
        <f t="shared" si="46"/>
        <v/>
      </c>
      <c r="X197" s="32" t="str">
        <f t="shared" si="47"/>
        <v/>
      </c>
      <c r="Y197" s="218">
        <f t="shared" si="48"/>
        <v>0</v>
      </c>
      <c r="Z197" s="32"/>
    </row>
    <row r="198" spans="1:26" ht="30" hidden="1" customHeight="1">
      <c r="A198" s="70" t="str">
        <f t="shared" si="36"/>
        <v/>
      </c>
      <c r="B198" s="70" t="str">
        <f t="shared" si="37"/>
        <v/>
      </c>
      <c r="C198" s="139"/>
      <c r="D198" s="26"/>
      <c r="E198" s="25"/>
      <c r="F198" s="25"/>
      <c r="G198" s="25"/>
      <c r="H198" s="25"/>
      <c r="I198" s="26"/>
      <c r="J198" s="25"/>
      <c r="K198" s="25"/>
      <c r="L198" s="193"/>
      <c r="M198" s="25"/>
      <c r="N198" s="33" t="str">
        <f t="shared" si="38"/>
        <v/>
      </c>
      <c r="O198" s="197"/>
      <c r="P198" s="194" t="str">
        <f t="shared" si="39"/>
        <v/>
      </c>
      <c r="Q198" s="79" t="str">
        <f t="shared" si="40"/>
        <v/>
      </c>
      <c r="R198" s="172">
        <f t="shared" si="41"/>
        <v>0</v>
      </c>
      <c r="S198" s="84">
        <f t="shared" si="42"/>
        <v>0</v>
      </c>
      <c r="T198" s="195">
        <f t="shared" si="43"/>
        <v>0</v>
      </c>
      <c r="U198" s="196">
        <f t="shared" si="44"/>
        <v>0</v>
      </c>
      <c r="V198" s="69" t="str">
        <f t="shared" si="45"/>
        <v/>
      </c>
      <c r="W198" s="69" t="str">
        <f t="shared" si="46"/>
        <v/>
      </c>
      <c r="X198" s="32" t="str">
        <f t="shared" si="47"/>
        <v/>
      </c>
      <c r="Y198" s="218">
        <f t="shared" si="48"/>
        <v>0</v>
      </c>
      <c r="Z198" s="32"/>
    </row>
    <row r="199" spans="1:26" ht="30" hidden="1" customHeight="1">
      <c r="A199" s="70" t="str">
        <f t="shared" si="36"/>
        <v/>
      </c>
      <c r="B199" s="70" t="str">
        <f t="shared" si="37"/>
        <v/>
      </c>
      <c r="C199" s="139"/>
      <c r="D199" s="26"/>
      <c r="E199" s="25"/>
      <c r="F199" s="25"/>
      <c r="G199" s="25"/>
      <c r="H199" s="25"/>
      <c r="I199" s="26"/>
      <c r="J199" s="25"/>
      <c r="K199" s="25"/>
      <c r="L199" s="193"/>
      <c r="M199" s="25"/>
      <c r="N199" s="33" t="str">
        <f t="shared" si="38"/>
        <v/>
      </c>
      <c r="O199" s="197"/>
      <c r="P199" s="194" t="str">
        <f t="shared" si="39"/>
        <v/>
      </c>
      <c r="Q199" s="79" t="str">
        <f t="shared" si="40"/>
        <v/>
      </c>
      <c r="R199" s="172">
        <f t="shared" si="41"/>
        <v>0</v>
      </c>
      <c r="S199" s="84">
        <f t="shared" si="42"/>
        <v>0</v>
      </c>
      <c r="T199" s="195">
        <f t="shared" si="43"/>
        <v>0</v>
      </c>
      <c r="U199" s="196">
        <f t="shared" si="44"/>
        <v>0</v>
      </c>
      <c r="V199" s="69" t="str">
        <f t="shared" si="45"/>
        <v/>
      </c>
      <c r="W199" s="69" t="str">
        <f t="shared" si="46"/>
        <v/>
      </c>
      <c r="X199" s="32" t="str">
        <f t="shared" si="47"/>
        <v/>
      </c>
      <c r="Y199" s="218">
        <f t="shared" si="48"/>
        <v>0</v>
      </c>
      <c r="Z199" s="32"/>
    </row>
    <row r="200" spans="1:26" ht="30" hidden="1" customHeight="1">
      <c r="A200" s="70" t="str">
        <f t="shared" si="36"/>
        <v/>
      </c>
      <c r="B200" s="70" t="str">
        <f t="shared" si="37"/>
        <v/>
      </c>
      <c r="C200" s="139"/>
      <c r="D200" s="26"/>
      <c r="E200" s="25"/>
      <c r="F200" s="25"/>
      <c r="G200" s="25"/>
      <c r="H200" s="25"/>
      <c r="I200" s="26"/>
      <c r="J200" s="25"/>
      <c r="K200" s="25"/>
      <c r="L200" s="193"/>
      <c r="M200" s="25"/>
      <c r="N200" s="33" t="str">
        <f t="shared" si="38"/>
        <v/>
      </c>
      <c r="O200" s="197"/>
      <c r="P200" s="194" t="str">
        <f t="shared" si="39"/>
        <v/>
      </c>
      <c r="Q200" s="79" t="str">
        <f t="shared" si="40"/>
        <v/>
      </c>
      <c r="R200" s="172">
        <f t="shared" si="41"/>
        <v>0</v>
      </c>
      <c r="S200" s="84">
        <f t="shared" si="42"/>
        <v>0</v>
      </c>
      <c r="T200" s="195">
        <f t="shared" si="43"/>
        <v>0</v>
      </c>
      <c r="U200" s="196">
        <f t="shared" si="44"/>
        <v>0</v>
      </c>
      <c r="V200" s="69" t="str">
        <f t="shared" si="45"/>
        <v/>
      </c>
      <c r="W200" s="69" t="str">
        <f t="shared" si="46"/>
        <v/>
      </c>
      <c r="X200" s="32" t="str">
        <f t="shared" si="47"/>
        <v/>
      </c>
      <c r="Y200" s="218">
        <f t="shared" si="48"/>
        <v>0</v>
      </c>
      <c r="Z200" s="32"/>
    </row>
    <row r="201" spans="1:26" ht="30" hidden="1" customHeight="1">
      <c r="A201" s="70" t="str">
        <f t="shared" si="36"/>
        <v/>
      </c>
      <c r="B201" s="70" t="str">
        <f t="shared" si="37"/>
        <v/>
      </c>
      <c r="C201" s="139"/>
      <c r="D201" s="26"/>
      <c r="E201" s="25"/>
      <c r="F201" s="25"/>
      <c r="G201" s="25"/>
      <c r="H201" s="25"/>
      <c r="I201" s="26"/>
      <c r="J201" s="25"/>
      <c r="K201" s="25"/>
      <c r="L201" s="193"/>
      <c r="M201" s="25"/>
      <c r="N201" s="33" t="str">
        <f t="shared" si="38"/>
        <v/>
      </c>
      <c r="O201" s="197"/>
      <c r="P201" s="194" t="str">
        <f t="shared" si="39"/>
        <v/>
      </c>
      <c r="Q201" s="79" t="str">
        <f t="shared" si="40"/>
        <v/>
      </c>
      <c r="R201" s="172">
        <f t="shared" si="41"/>
        <v>0</v>
      </c>
      <c r="S201" s="84">
        <f t="shared" si="42"/>
        <v>0</v>
      </c>
      <c r="T201" s="195">
        <f t="shared" si="43"/>
        <v>0</v>
      </c>
      <c r="U201" s="196">
        <f t="shared" si="44"/>
        <v>0</v>
      </c>
      <c r="V201" s="69" t="str">
        <f t="shared" si="45"/>
        <v/>
      </c>
      <c r="W201" s="69" t="str">
        <f t="shared" si="46"/>
        <v/>
      </c>
      <c r="X201" s="32" t="str">
        <f t="shared" si="47"/>
        <v/>
      </c>
      <c r="Y201" s="218">
        <f t="shared" si="48"/>
        <v>0</v>
      </c>
      <c r="Z201" s="32"/>
    </row>
    <row r="202" spans="1:26" ht="30" hidden="1" customHeight="1">
      <c r="A202" s="70" t="str">
        <f t="shared" si="36"/>
        <v/>
      </c>
      <c r="B202" s="70" t="str">
        <f t="shared" si="37"/>
        <v/>
      </c>
      <c r="C202" s="139"/>
      <c r="D202" s="26"/>
      <c r="E202" s="25"/>
      <c r="F202" s="25"/>
      <c r="G202" s="25"/>
      <c r="H202" s="25"/>
      <c r="I202" s="26"/>
      <c r="J202" s="25"/>
      <c r="K202" s="25"/>
      <c r="L202" s="193"/>
      <c r="M202" s="25"/>
      <c r="N202" s="33" t="str">
        <f t="shared" si="38"/>
        <v/>
      </c>
      <c r="O202" s="197"/>
      <c r="P202" s="194" t="str">
        <f t="shared" si="39"/>
        <v/>
      </c>
      <c r="Q202" s="79" t="str">
        <f t="shared" si="40"/>
        <v/>
      </c>
      <c r="R202" s="172">
        <f t="shared" si="41"/>
        <v>0</v>
      </c>
      <c r="S202" s="84">
        <f t="shared" si="42"/>
        <v>0</v>
      </c>
      <c r="T202" s="195">
        <f t="shared" si="43"/>
        <v>0</v>
      </c>
      <c r="U202" s="196">
        <f t="shared" si="44"/>
        <v>0</v>
      </c>
      <c r="V202" s="69" t="str">
        <f t="shared" si="45"/>
        <v/>
      </c>
      <c r="W202" s="69" t="str">
        <f t="shared" si="46"/>
        <v/>
      </c>
      <c r="X202" s="32" t="str">
        <f t="shared" si="47"/>
        <v/>
      </c>
      <c r="Y202" s="218">
        <f t="shared" si="48"/>
        <v>0</v>
      </c>
      <c r="Z202" s="32"/>
    </row>
    <row r="203" spans="1:26" ht="30" hidden="1" customHeight="1">
      <c r="A203" s="70" t="str">
        <f t="shared" si="36"/>
        <v/>
      </c>
      <c r="B203" s="70" t="str">
        <f t="shared" si="37"/>
        <v/>
      </c>
      <c r="C203" s="139"/>
      <c r="D203" s="26"/>
      <c r="E203" s="25"/>
      <c r="F203" s="25"/>
      <c r="G203" s="25"/>
      <c r="H203" s="25"/>
      <c r="I203" s="26"/>
      <c r="J203" s="25"/>
      <c r="K203" s="25"/>
      <c r="L203" s="193"/>
      <c r="M203" s="25"/>
      <c r="N203" s="33" t="str">
        <f t="shared" si="38"/>
        <v/>
      </c>
      <c r="O203" s="197"/>
      <c r="P203" s="194" t="str">
        <f t="shared" si="39"/>
        <v/>
      </c>
      <c r="Q203" s="79" t="str">
        <f t="shared" si="40"/>
        <v/>
      </c>
      <c r="R203" s="172">
        <f t="shared" si="41"/>
        <v>0</v>
      </c>
      <c r="S203" s="84">
        <f t="shared" si="42"/>
        <v>0</v>
      </c>
      <c r="T203" s="195">
        <f t="shared" si="43"/>
        <v>0</v>
      </c>
      <c r="U203" s="196">
        <f t="shared" si="44"/>
        <v>0</v>
      </c>
      <c r="V203" s="69" t="str">
        <f t="shared" si="45"/>
        <v/>
      </c>
      <c r="W203" s="69" t="str">
        <f t="shared" si="46"/>
        <v/>
      </c>
      <c r="X203" s="32" t="str">
        <f t="shared" si="47"/>
        <v/>
      </c>
      <c r="Y203" s="218">
        <f t="shared" si="48"/>
        <v>0</v>
      </c>
      <c r="Z203" s="32"/>
    </row>
    <row r="204" spans="1:26" ht="30" hidden="1" customHeight="1">
      <c r="A204" s="70" t="str">
        <f t="shared" si="36"/>
        <v/>
      </c>
      <c r="B204" s="70" t="str">
        <f t="shared" si="37"/>
        <v/>
      </c>
      <c r="C204" s="139"/>
      <c r="D204" s="26"/>
      <c r="E204" s="25"/>
      <c r="F204" s="25"/>
      <c r="G204" s="25"/>
      <c r="H204" s="25"/>
      <c r="I204" s="26"/>
      <c r="J204" s="25"/>
      <c r="K204" s="25"/>
      <c r="L204" s="193"/>
      <c r="M204" s="25"/>
      <c r="N204" s="33" t="str">
        <f t="shared" si="38"/>
        <v/>
      </c>
      <c r="O204" s="197"/>
      <c r="P204" s="194" t="str">
        <f t="shared" si="39"/>
        <v/>
      </c>
      <c r="Q204" s="79" t="str">
        <f t="shared" si="40"/>
        <v/>
      </c>
      <c r="R204" s="172">
        <f t="shared" si="41"/>
        <v>0</v>
      </c>
      <c r="S204" s="84">
        <f t="shared" si="42"/>
        <v>0</v>
      </c>
      <c r="T204" s="195">
        <f t="shared" si="43"/>
        <v>0</v>
      </c>
      <c r="U204" s="196">
        <f t="shared" si="44"/>
        <v>0</v>
      </c>
      <c r="V204" s="69" t="str">
        <f t="shared" si="45"/>
        <v/>
      </c>
      <c r="W204" s="69" t="str">
        <f t="shared" si="46"/>
        <v/>
      </c>
      <c r="X204" s="32" t="str">
        <f t="shared" si="47"/>
        <v/>
      </c>
      <c r="Y204" s="218">
        <f t="shared" si="48"/>
        <v>0</v>
      </c>
      <c r="Z204" s="32"/>
    </row>
    <row r="205" spans="1:26" ht="30" hidden="1" customHeight="1">
      <c r="A205" s="70" t="str">
        <f t="shared" si="36"/>
        <v/>
      </c>
      <c r="B205" s="70" t="str">
        <f t="shared" si="37"/>
        <v/>
      </c>
      <c r="C205" s="139"/>
      <c r="D205" s="26"/>
      <c r="E205" s="25"/>
      <c r="F205" s="25"/>
      <c r="G205" s="25"/>
      <c r="H205" s="25"/>
      <c r="I205" s="26"/>
      <c r="J205" s="25"/>
      <c r="K205" s="25"/>
      <c r="L205" s="193"/>
      <c r="M205" s="25"/>
      <c r="N205" s="33" t="str">
        <f t="shared" si="38"/>
        <v/>
      </c>
      <c r="O205" s="197"/>
      <c r="P205" s="194" t="str">
        <f t="shared" si="39"/>
        <v/>
      </c>
      <c r="Q205" s="79" t="str">
        <f t="shared" si="40"/>
        <v/>
      </c>
      <c r="R205" s="172">
        <f t="shared" si="41"/>
        <v>0</v>
      </c>
      <c r="S205" s="84">
        <f t="shared" si="42"/>
        <v>0</v>
      </c>
      <c r="T205" s="195">
        <f t="shared" si="43"/>
        <v>0</v>
      </c>
      <c r="U205" s="196">
        <f t="shared" si="44"/>
        <v>0</v>
      </c>
      <c r="V205" s="69" t="str">
        <f t="shared" si="45"/>
        <v/>
      </c>
      <c r="W205" s="69" t="str">
        <f t="shared" si="46"/>
        <v/>
      </c>
      <c r="X205" s="32" t="str">
        <f t="shared" si="47"/>
        <v/>
      </c>
      <c r="Y205" s="218">
        <f t="shared" si="48"/>
        <v>0</v>
      </c>
      <c r="Z205" s="32"/>
    </row>
    <row r="206" spans="1:26" ht="30" hidden="1" customHeight="1">
      <c r="A206" s="70" t="str">
        <f t="shared" si="36"/>
        <v/>
      </c>
      <c r="B206" s="70" t="str">
        <f t="shared" si="37"/>
        <v/>
      </c>
      <c r="C206" s="139"/>
      <c r="D206" s="26"/>
      <c r="E206" s="25"/>
      <c r="F206" s="25"/>
      <c r="G206" s="25"/>
      <c r="H206" s="25"/>
      <c r="I206" s="26"/>
      <c r="J206" s="25"/>
      <c r="K206" s="25"/>
      <c r="L206" s="193"/>
      <c r="M206" s="25"/>
      <c r="N206" s="33" t="str">
        <f t="shared" si="38"/>
        <v/>
      </c>
      <c r="O206" s="197"/>
      <c r="P206" s="194" t="str">
        <f t="shared" si="39"/>
        <v/>
      </c>
      <c r="Q206" s="79" t="str">
        <f t="shared" si="40"/>
        <v/>
      </c>
      <c r="R206" s="172">
        <f t="shared" si="41"/>
        <v>0</v>
      </c>
      <c r="S206" s="84">
        <f t="shared" si="42"/>
        <v>0</v>
      </c>
      <c r="T206" s="195">
        <f t="shared" si="43"/>
        <v>0</v>
      </c>
      <c r="U206" s="196">
        <f t="shared" si="44"/>
        <v>0</v>
      </c>
      <c r="V206" s="69" t="str">
        <f t="shared" si="45"/>
        <v/>
      </c>
      <c r="W206" s="69" t="str">
        <f t="shared" si="46"/>
        <v/>
      </c>
      <c r="X206" s="32" t="str">
        <f t="shared" si="47"/>
        <v/>
      </c>
      <c r="Y206" s="218">
        <f t="shared" si="48"/>
        <v>0</v>
      </c>
      <c r="Z206" s="32"/>
    </row>
    <row r="207" spans="1:26" ht="30" hidden="1" customHeight="1">
      <c r="A207" s="70" t="str">
        <f t="shared" si="36"/>
        <v/>
      </c>
      <c r="B207" s="70" t="str">
        <f t="shared" si="37"/>
        <v/>
      </c>
      <c r="C207" s="139"/>
      <c r="D207" s="26"/>
      <c r="E207" s="25"/>
      <c r="F207" s="25"/>
      <c r="G207" s="25"/>
      <c r="H207" s="25"/>
      <c r="I207" s="26"/>
      <c r="J207" s="25"/>
      <c r="K207" s="25"/>
      <c r="L207" s="193"/>
      <c r="M207" s="25"/>
      <c r="N207" s="33" t="str">
        <f t="shared" si="38"/>
        <v/>
      </c>
      <c r="O207" s="197"/>
      <c r="P207" s="194" t="str">
        <f t="shared" si="39"/>
        <v/>
      </c>
      <c r="Q207" s="79" t="str">
        <f t="shared" si="40"/>
        <v/>
      </c>
      <c r="R207" s="172">
        <f t="shared" si="41"/>
        <v>0</v>
      </c>
      <c r="S207" s="84">
        <f t="shared" si="42"/>
        <v>0</v>
      </c>
      <c r="T207" s="195">
        <f t="shared" si="43"/>
        <v>0</v>
      </c>
      <c r="U207" s="196">
        <f t="shared" si="44"/>
        <v>0</v>
      </c>
      <c r="V207" s="69" t="str">
        <f t="shared" si="45"/>
        <v/>
      </c>
      <c r="W207" s="69" t="str">
        <f t="shared" si="46"/>
        <v/>
      </c>
      <c r="X207" s="32" t="str">
        <f t="shared" si="47"/>
        <v/>
      </c>
      <c r="Y207" s="218">
        <f t="shared" si="48"/>
        <v>0</v>
      </c>
      <c r="Z207" s="32"/>
    </row>
    <row r="208" spans="1:26" ht="30" hidden="1" customHeight="1">
      <c r="A208" s="70" t="str">
        <f t="shared" si="36"/>
        <v/>
      </c>
      <c r="B208" s="70" t="str">
        <f t="shared" si="37"/>
        <v/>
      </c>
      <c r="C208" s="139"/>
      <c r="D208" s="26"/>
      <c r="E208" s="25"/>
      <c r="F208" s="25"/>
      <c r="G208" s="25"/>
      <c r="H208" s="25"/>
      <c r="I208" s="26"/>
      <c r="J208" s="25"/>
      <c r="K208" s="25"/>
      <c r="L208" s="193"/>
      <c r="M208" s="25"/>
      <c r="N208" s="33" t="str">
        <f t="shared" si="38"/>
        <v/>
      </c>
      <c r="O208" s="197"/>
      <c r="P208" s="194" t="str">
        <f t="shared" si="39"/>
        <v/>
      </c>
      <c r="Q208" s="79" t="str">
        <f t="shared" si="40"/>
        <v/>
      </c>
      <c r="R208" s="172">
        <f t="shared" si="41"/>
        <v>0</v>
      </c>
      <c r="S208" s="84">
        <f t="shared" si="42"/>
        <v>0</v>
      </c>
      <c r="T208" s="195">
        <f t="shared" si="43"/>
        <v>0</v>
      </c>
      <c r="U208" s="196">
        <f t="shared" si="44"/>
        <v>0</v>
      </c>
      <c r="V208" s="69" t="str">
        <f t="shared" si="45"/>
        <v/>
      </c>
      <c r="W208" s="69" t="str">
        <f t="shared" si="46"/>
        <v/>
      </c>
      <c r="X208" s="32" t="str">
        <f t="shared" si="47"/>
        <v/>
      </c>
      <c r="Y208" s="218">
        <f t="shared" si="48"/>
        <v>0</v>
      </c>
      <c r="Z208" s="32"/>
    </row>
    <row r="209" spans="1:26" ht="30" hidden="1" customHeight="1">
      <c r="A209" s="70" t="str">
        <f t="shared" si="36"/>
        <v/>
      </c>
      <c r="B209" s="70" t="str">
        <f t="shared" si="37"/>
        <v/>
      </c>
      <c r="C209" s="139"/>
      <c r="D209" s="26"/>
      <c r="E209" s="25"/>
      <c r="F209" s="25"/>
      <c r="G209" s="25"/>
      <c r="H209" s="25"/>
      <c r="I209" s="26"/>
      <c r="J209" s="25"/>
      <c r="K209" s="25"/>
      <c r="L209" s="193"/>
      <c r="M209" s="25"/>
      <c r="N209" s="33" t="str">
        <f t="shared" si="38"/>
        <v/>
      </c>
      <c r="O209" s="197"/>
      <c r="P209" s="194" t="str">
        <f t="shared" si="39"/>
        <v/>
      </c>
      <c r="Q209" s="79" t="str">
        <f t="shared" si="40"/>
        <v/>
      </c>
      <c r="R209" s="172">
        <f t="shared" si="41"/>
        <v>0</v>
      </c>
      <c r="S209" s="84">
        <f t="shared" si="42"/>
        <v>0</v>
      </c>
      <c r="T209" s="195">
        <f t="shared" si="43"/>
        <v>0</v>
      </c>
      <c r="U209" s="196">
        <f t="shared" si="44"/>
        <v>0</v>
      </c>
      <c r="V209" s="69" t="str">
        <f t="shared" si="45"/>
        <v/>
      </c>
      <c r="W209" s="69" t="str">
        <f t="shared" si="46"/>
        <v/>
      </c>
      <c r="X209" s="32" t="str">
        <f t="shared" si="47"/>
        <v/>
      </c>
      <c r="Y209" s="218">
        <f t="shared" si="48"/>
        <v>0</v>
      </c>
      <c r="Z209" s="32"/>
    </row>
    <row r="210" spans="1:26" ht="30" hidden="1" customHeight="1">
      <c r="A210" s="70" t="str">
        <f t="shared" si="36"/>
        <v/>
      </c>
      <c r="B210" s="70" t="str">
        <f t="shared" si="37"/>
        <v/>
      </c>
      <c r="C210" s="139"/>
      <c r="D210" s="26"/>
      <c r="E210" s="25"/>
      <c r="F210" s="25"/>
      <c r="G210" s="25"/>
      <c r="H210" s="25"/>
      <c r="I210" s="26"/>
      <c r="J210" s="25"/>
      <c r="K210" s="25"/>
      <c r="L210" s="193"/>
      <c r="M210" s="25"/>
      <c r="N210" s="33" t="str">
        <f t="shared" si="38"/>
        <v/>
      </c>
      <c r="O210" s="197"/>
      <c r="P210" s="194" t="str">
        <f t="shared" si="39"/>
        <v/>
      </c>
      <c r="Q210" s="79" t="str">
        <f t="shared" si="40"/>
        <v/>
      </c>
      <c r="R210" s="172">
        <f t="shared" si="41"/>
        <v>0</v>
      </c>
      <c r="S210" s="84">
        <f t="shared" si="42"/>
        <v>0</v>
      </c>
      <c r="T210" s="195">
        <f t="shared" si="43"/>
        <v>0</v>
      </c>
      <c r="U210" s="196">
        <f t="shared" si="44"/>
        <v>0</v>
      </c>
      <c r="V210" s="69" t="str">
        <f t="shared" si="45"/>
        <v/>
      </c>
      <c r="W210" s="69" t="str">
        <f t="shared" si="46"/>
        <v/>
      </c>
      <c r="X210" s="32" t="str">
        <f t="shared" si="47"/>
        <v/>
      </c>
      <c r="Y210" s="218">
        <f t="shared" si="48"/>
        <v>0</v>
      </c>
      <c r="Z210" s="32"/>
    </row>
    <row r="211" spans="1:26" ht="30" hidden="1" customHeight="1">
      <c r="A211" s="70" t="str">
        <f t="shared" si="36"/>
        <v/>
      </c>
      <c r="B211" s="70" t="str">
        <f t="shared" si="37"/>
        <v/>
      </c>
      <c r="C211" s="139"/>
      <c r="D211" s="26"/>
      <c r="E211" s="25"/>
      <c r="F211" s="25"/>
      <c r="G211" s="25"/>
      <c r="H211" s="25"/>
      <c r="I211" s="26"/>
      <c r="J211" s="25"/>
      <c r="K211" s="25"/>
      <c r="L211" s="193"/>
      <c r="M211" s="25"/>
      <c r="N211" s="33" t="str">
        <f t="shared" si="38"/>
        <v/>
      </c>
      <c r="O211" s="197"/>
      <c r="P211" s="194" t="str">
        <f t="shared" si="39"/>
        <v/>
      </c>
      <c r="Q211" s="79" t="str">
        <f t="shared" si="40"/>
        <v/>
      </c>
      <c r="R211" s="172">
        <f t="shared" si="41"/>
        <v>0</v>
      </c>
      <c r="S211" s="84">
        <f t="shared" si="42"/>
        <v>0</v>
      </c>
      <c r="T211" s="195">
        <f t="shared" si="43"/>
        <v>0</v>
      </c>
      <c r="U211" s="196">
        <f t="shared" si="44"/>
        <v>0</v>
      </c>
      <c r="V211" s="69" t="str">
        <f t="shared" si="45"/>
        <v/>
      </c>
      <c r="W211" s="69" t="str">
        <f t="shared" si="46"/>
        <v/>
      </c>
      <c r="X211" s="32" t="str">
        <f t="shared" si="47"/>
        <v/>
      </c>
      <c r="Y211" s="218">
        <f t="shared" si="48"/>
        <v>0</v>
      </c>
      <c r="Z211" s="32"/>
    </row>
    <row r="212" spans="1:26" ht="30" hidden="1" customHeight="1">
      <c r="A212" s="70" t="str">
        <f t="shared" si="36"/>
        <v/>
      </c>
      <c r="B212" s="70" t="str">
        <f t="shared" si="37"/>
        <v/>
      </c>
      <c r="C212" s="139"/>
      <c r="D212" s="26"/>
      <c r="E212" s="25"/>
      <c r="F212" s="25"/>
      <c r="G212" s="25"/>
      <c r="H212" s="25"/>
      <c r="I212" s="26"/>
      <c r="J212" s="25"/>
      <c r="K212" s="25"/>
      <c r="L212" s="193"/>
      <c r="M212" s="25"/>
      <c r="N212" s="33" t="str">
        <f t="shared" si="38"/>
        <v/>
      </c>
      <c r="O212" s="197"/>
      <c r="P212" s="194" t="str">
        <f t="shared" si="39"/>
        <v/>
      </c>
      <c r="Q212" s="79" t="str">
        <f t="shared" si="40"/>
        <v/>
      </c>
      <c r="R212" s="172">
        <f t="shared" si="41"/>
        <v>0</v>
      </c>
      <c r="S212" s="84">
        <f t="shared" si="42"/>
        <v>0</v>
      </c>
      <c r="T212" s="195">
        <f t="shared" si="43"/>
        <v>0</v>
      </c>
      <c r="U212" s="196">
        <f t="shared" si="44"/>
        <v>0</v>
      </c>
      <c r="V212" s="69" t="str">
        <f t="shared" si="45"/>
        <v/>
      </c>
      <c r="W212" s="69" t="str">
        <f t="shared" si="46"/>
        <v/>
      </c>
      <c r="X212" s="32" t="str">
        <f t="shared" si="47"/>
        <v/>
      </c>
      <c r="Y212" s="218">
        <f t="shared" si="48"/>
        <v>0</v>
      </c>
      <c r="Z212" s="32"/>
    </row>
    <row r="213" spans="1:26" ht="30" hidden="1" customHeight="1">
      <c r="A213" s="70" t="str">
        <f t="shared" si="36"/>
        <v/>
      </c>
      <c r="B213" s="70" t="str">
        <f t="shared" si="37"/>
        <v/>
      </c>
      <c r="C213" s="139"/>
      <c r="D213" s="26"/>
      <c r="E213" s="25"/>
      <c r="F213" s="25"/>
      <c r="G213" s="25"/>
      <c r="H213" s="25"/>
      <c r="I213" s="26"/>
      <c r="J213" s="25"/>
      <c r="K213" s="25"/>
      <c r="L213" s="193"/>
      <c r="M213" s="25"/>
      <c r="N213" s="33" t="str">
        <f t="shared" si="38"/>
        <v/>
      </c>
      <c r="O213" s="197"/>
      <c r="P213" s="194" t="str">
        <f t="shared" si="39"/>
        <v/>
      </c>
      <c r="Q213" s="79" t="str">
        <f t="shared" si="40"/>
        <v/>
      </c>
      <c r="R213" s="172">
        <f t="shared" si="41"/>
        <v>0</v>
      </c>
      <c r="S213" s="84">
        <f t="shared" si="42"/>
        <v>0</v>
      </c>
      <c r="T213" s="195">
        <f t="shared" si="43"/>
        <v>0</v>
      </c>
      <c r="U213" s="196">
        <f t="shared" si="44"/>
        <v>0</v>
      </c>
      <c r="V213" s="69" t="str">
        <f t="shared" si="45"/>
        <v/>
      </c>
      <c r="W213" s="69" t="str">
        <f t="shared" si="46"/>
        <v/>
      </c>
      <c r="X213" s="32" t="str">
        <f t="shared" si="47"/>
        <v/>
      </c>
      <c r="Y213" s="218">
        <f t="shared" si="48"/>
        <v>0</v>
      </c>
      <c r="Z213" s="32"/>
    </row>
    <row r="214" spans="1:26" ht="30" hidden="1" customHeight="1">
      <c r="A214" s="70" t="str">
        <f t="shared" si="36"/>
        <v/>
      </c>
      <c r="B214" s="70" t="str">
        <f t="shared" si="37"/>
        <v/>
      </c>
      <c r="C214" s="139"/>
      <c r="D214" s="26"/>
      <c r="E214" s="25"/>
      <c r="F214" s="25"/>
      <c r="G214" s="25"/>
      <c r="H214" s="25"/>
      <c r="I214" s="26"/>
      <c r="J214" s="25"/>
      <c r="K214" s="25"/>
      <c r="L214" s="193"/>
      <c r="M214" s="25"/>
      <c r="N214" s="33" t="str">
        <f t="shared" si="38"/>
        <v/>
      </c>
      <c r="O214" s="197"/>
      <c r="P214" s="194" t="str">
        <f t="shared" si="39"/>
        <v/>
      </c>
      <c r="Q214" s="79" t="str">
        <f t="shared" si="40"/>
        <v/>
      </c>
      <c r="R214" s="172">
        <f t="shared" si="41"/>
        <v>0</v>
      </c>
      <c r="S214" s="84">
        <f t="shared" si="42"/>
        <v>0</v>
      </c>
      <c r="T214" s="195">
        <f t="shared" si="43"/>
        <v>0</v>
      </c>
      <c r="U214" s="196">
        <f t="shared" si="44"/>
        <v>0</v>
      </c>
      <c r="V214" s="69" t="str">
        <f t="shared" si="45"/>
        <v/>
      </c>
      <c r="W214" s="69" t="str">
        <f t="shared" si="46"/>
        <v/>
      </c>
      <c r="X214" s="32" t="str">
        <f t="shared" si="47"/>
        <v/>
      </c>
      <c r="Y214" s="218">
        <f t="shared" si="48"/>
        <v>0</v>
      </c>
      <c r="Z214" s="32"/>
    </row>
    <row r="215" spans="1:26" ht="30" hidden="1" customHeight="1">
      <c r="A215" s="70" t="str">
        <f t="shared" si="36"/>
        <v/>
      </c>
      <c r="B215" s="70" t="str">
        <f t="shared" si="37"/>
        <v/>
      </c>
      <c r="C215" s="139"/>
      <c r="D215" s="26"/>
      <c r="E215" s="25"/>
      <c r="F215" s="25"/>
      <c r="G215" s="25"/>
      <c r="H215" s="25"/>
      <c r="I215" s="26"/>
      <c r="J215" s="25"/>
      <c r="K215" s="25"/>
      <c r="L215" s="193"/>
      <c r="M215" s="25"/>
      <c r="N215" s="33" t="str">
        <f t="shared" si="38"/>
        <v/>
      </c>
      <c r="O215" s="197"/>
      <c r="P215" s="194" t="str">
        <f t="shared" si="39"/>
        <v/>
      </c>
      <c r="Q215" s="79" t="str">
        <f t="shared" si="40"/>
        <v/>
      </c>
      <c r="R215" s="172">
        <f t="shared" si="41"/>
        <v>0</v>
      </c>
      <c r="S215" s="84">
        <f t="shared" si="42"/>
        <v>0</v>
      </c>
      <c r="T215" s="195">
        <f t="shared" si="43"/>
        <v>0</v>
      </c>
      <c r="U215" s="196">
        <f t="shared" si="44"/>
        <v>0</v>
      </c>
      <c r="V215" s="69" t="str">
        <f t="shared" si="45"/>
        <v/>
      </c>
      <c r="W215" s="69" t="str">
        <f t="shared" si="46"/>
        <v/>
      </c>
      <c r="X215" s="32" t="str">
        <f t="shared" si="47"/>
        <v/>
      </c>
      <c r="Y215" s="218">
        <f t="shared" si="48"/>
        <v>0</v>
      </c>
      <c r="Z215" s="32"/>
    </row>
    <row r="216" spans="1:26" ht="30" hidden="1" customHeight="1">
      <c r="A216" s="70" t="str">
        <f t="shared" si="36"/>
        <v/>
      </c>
      <c r="B216" s="70" t="str">
        <f t="shared" si="37"/>
        <v/>
      </c>
      <c r="C216" s="139"/>
      <c r="D216" s="26"/>
      <c r="E216" s="25"/>
      <c r="F216" s="25"/>
      <c r="G216" s="25"/>
      <c r="H216" s="25"/>
      <c r="I216" s="26"/>
      <c r="J216" s="25"/>
      <c r="K216" s="25"/>
      <c r="L216" s="193"/>
      <c r="M216" s="25"/>
      <c r="N216" s="33" t="str">
        <f t="shared" si="38"/>
        <v/>
      </c>
      <c r="O216" s="197"/>
      <c r="P216" s="194" t="str">
        <f t="shared" si="39"/>
        <v/>
      </c>
      <c r="Q216" s="79" t="str">
        <f t="shared" si="40"/>
        <v/>
      </c>
      <c r="R216" s="172">
        <f t="shared" si="41"/>
        <v>0</v>
      </c>
      <c r="S216" s="84">
        <f t="shared" si="42"/>
        <v>0</v>
      </c>
      <c r="T216" s="195">
        <f t="shared" si="43"/>
        <v>0</v>
      </c>
      <c r="U216" s="196">
        <f t="shared" si="44"/>
        <v>0</v>
      </c>
      <c r="V216" s="69" t="str">
        <f t="shared" si="45"/>
        <v/>
      </c>
      <c r="W216" s="69" t="str">
        <f t="shared" si="46"/>
        <v/>
      </c>
      <c r="X216" s="32" t="str">
        <f t="shared" si="47"/>
        <v/>
      </c>
      <c r="Y216" s="218">
        <f t="shared" si="48"/>
        <v>0</v>
      </c>
      <c r="Z216" s="32"/>
    </row>
    <row r="217" spans="1:26" ht="30" hidden="1" customHeight="1">
      <c r="A217" s="70" t="str">
        <f t="shared" si="36"/>
        <v/>
      </c>
      <c r="B217" s="70" t="str">
        <f t="shared" si="37"/>
        <v/>
      </c>
      <c r="C217" s="139"/>
      <c r="D217" s="26"/>
      <c r="E217" s="25"/>
      <c r="F217" s="25"/>
      <c r="G217" s="25"/>
      <c r="H217" s="25"/>
      <c r="I217" s="26"/>
      <c r="J217" s="25"/>
      <c r="K217" s="25"/>
      <c r="L217" s="193"/>
      <c r="M217" s="25"/>
      <c r="N217" s="33" t="str">
        <f t="shared" si="38"/>
        <v/>
      </c>
      <c r="O217" s="197"/>
      <c r="P217" s="194" t="str">
        <f t="shared" si="39"/>
        <v/>
      </c>
      <c r="Q217" s="79" t="str">
        <f t="shared" si="40"/>
        <v/>
      </c>
      <c r="R217" s="172">
        <f t="shared" si="41"/>
        <v>0</v>
      </c>
      <c r="S217" s="84">
        <f t="shared" si="42"/>
        <v>0</v>
      </c>
      <c r="T217" s="195">
        <f t="shared" si="43"/>
        <v>0</v>
      </c>
      <c r="U217" s="196">
        <f t="shared" si="44"/>
        <v>0</v>
      </c>
      <c r="V217" s="69" t="str">
        <f t="shared" si="45"/>
        <v/>
      </c>
      <c r="W217" s="69" t="str">
        <f t="shared" si="46"/>
        <v/>
      </c>
      <c r="X217" s="32" t="str">
        <f t="shared" si="47"/>
        <v/>
      </c>
      <c r="Y217" s="218">
        <f t="shared" si="48"/>
        <v>0</v>
      </c>
      <c r="Z217" s="32"/>
    </row>
    <row r="218" spans="1:26" ht="30" hidden="1" customHeight="1">
      <c r="A218" s="70" t="str">
        <f t="shared" si="36"/>
        <v/>
      </c>
      <c r="B218" s="70" t="str">
        <f t="shared" si="37"/>
        <v/>
      </c>
      <c r="C218" s="139"/>
      <c r="D218" s="26"/>
      <c r="E218" s="25"/>
      <c r="F218" s="25"/>
      <c r="G218" s="25"/>
      <c r="H218" s="25"/>
      <c r="I218" s="26"/>
      <c r="J218" s="25"/>
      <c r="K218" s="25"/>
      <c r="L218" s="193"/>
      <c r="M218" s="25"/>
      <c r="N218" s="33" t="str">
        <f t="shared" si="38"/>
        <v/>
      </c>
      <c r="O218" s="197"/>
      <c r="P218" s="194" t="str">
        <f t="shared" si="39"/>
        <v/>
      </c>
      <c r="Q218" s="79" t="str">
        <f t="shared" si="40"/>
        <v/>
      </c>
      <c r="R218" s="172">
        <f t="shared" si="41"/>
        <v>0</v>
      </c>
      <c r="S218" s="84">
        <f t="shared" si="42"/>
        <v>0</v>
      </c>
      <c r="T218" s="195">
        <f t="shared" si="43"/>
        <v>0</v>
      </c>
      <c r="U218" s="196">
        <f t="shared" si="44"/>
        <v>0</v>
      </c>
      <c r="V218" s="69" t="str">
        <f t="shared" si="45"/>
        <v/>
      </c>
      <c r="W218" s="69" t="str">
        <f t="shared" si="46"/>
        <v/>
      </c>
      <c r="X218" s="32" t="str">
        <f t="shared" si="47"/>
        <v/>
      </c>
      <c r="Y218" s="218">
        <f t="shared" si="48"/>
        <v>0</v>
      </c>
      <c r="Z218" s="32"/>
    </row>
    <row r="219" spans="1:26" ht="30" hidden="1" customHeight="1">
      <c r="A219" s="70" t="str">
        <f t="shared" si="36"/>
        <v/>
      </c>
      <c r="B219" s="70" t="str">
        <f t="shared" si="37"/>
        <v/>
      </c>
      <c r="C219" s="139"/>
      <c r="D219" s="26"/>
      <c r="E219" s="25"/>
      <c r="F219" s="25"/>
      <c r="G219" s="25"/>
      <c r="H219" s="25"/>
      <c r="I219" s="26"/>
      <c r="J219" s="25"/>
      <c r="K219" s="25"/>
      <c r="L219" s="193"/>
      <c r="M219" s="25"/>
      <c r="N219" s="33" t="str">
        <f t="shared" si="38"/>
        <v/>
      </c>
      <c r="O219" s="197"/>
      <c r="P219" s="194" t="str">
        <f t="shared" si="39"/>
        <v/>
      </c>
      <c r="Q219" s="79" t="str">
        <f t="shared" si="40"/>
        <v/>
      </c>
      <c r="R219" s="172">
        <f t="shared" si="41"/>
        <v>0</v>
      </c>
      <c r="S219" s="84">
        <f t="shared" si="42"/>
        <v>0</v>
      </c>
      <c r="T219" s="195">
        <f t="shared" si="43"/>
        <v>0</v>
      </c>
      <c r="U219" s="196">
        <f t="shared" si="44"/>
        <v>0</v>
      </c>
      <c r="V219" s="69" t="str">
        <f t="shared" si="45"/>
        <v/>
      </c>
      <c r="W219" s="69" t="str">
        <f t="shared" si="46"/>
        <v/>
      </c>
      <c r="X219" s="32" t="str">
        <f t="shared" si="47"/>
        <v/>
      </c>
      <c r="Y219" s="218">
        <f t="shared" si="48"/>
        <v>0</v>
      </c>
      <c r="Z219" s="32"/>
    </row>
    <row r="220" spans="1:26" ht="30" hidden="1" customHeight="1">
      <c r="A220" s="70" t="str">
        <f t="shared" si="36"/>
        <v/>
      </c>
      <c r="B220" s="70" t="str">
        <f t="shared" si="37"/>
        <v/>
      </c>
      <c r="C220" s="139"/>
      <c r="D220" s="26"/>
      <c r="E220" s="25"/>
      <c r="F220" s="25"/>
      <c r="G220" s="25"/>
      <c r="H220" s="25"/>
      <c r="I220" s="26"/>
      <c r="J220" s="25"/>
      <c r="K220" s="25"/>
      <c r="L220" s="193"/>
      <c r="M220" s="25"/>
      <c r="N220" s="33" t="str">
        <f t="shared" si="38"/>
        <v/>
      </c>
      <c r="O220" s="197"/>
      <c r="P220" s="194" t="str">
        <f t="shared" si="39"/>
        <v/>
      </c>
      <c r="Q220" s="79" t="str">
        <f t="shared" si="40"/>
        <v/>
      </c>
      <c r="R220" s="172">
        <f t="shared" si="41"/>
        <v>0</v>
      </c>
      <c r="S220" s="84">
        <f t="shared" si="42"/>
        <v>0</v>
      </c>
      <c r="T220" s="195">
        <f t="shared" si="43"/>
        <v>0</v>
      </c>
      <c r="U220" s="196">
        <f t="shared" si="44"/>
        <v>0</v>
      </c>
      <c r="V220" s="69" t="str">
        <f t="shared" si="45"/>
        <v/>
      </c>
      <c r="W220" s="69" t="str">
        <f t="shared" si="46"/>
        <v/>
      </c>
      <c r="X220" s="32" t="str">
        <f t="shared" si="47"/>
        <v/>
      </c>
      <c r="Y220" s="218">
        <f t="shared" si="48"/>
        <v>0</v>
      </c>
      <c r="Z220" s="32"/>
    </row>
    <row r="221" spans="1:26" ht="30" hidden="1" customHeight="1">
      <c r="A221" s="70" t="str">
        <f t="shared" si="36"/>
        <v/>
      </c>
      <c r="B221" s="70" t="str">
        <f t="shared" si="37"/>
        <v/>
      </c>
      <c r="C221" s="139"/>
      <c r="D221" s="26"/>
      <c r="E221" s="25"/>
      <c r="F221" s="25"/>
      <c r="G221" s="25"/>
      <c r="H221" s="25"/>
      <c r="I221" s="26"/>
      <c r="J221" s="25"/>
      <c r="K221" s="25"/>
      <c r="L221" s="193"/>
      <c r="M221" s="25"/>
      <c r="N221" s="33" t="str">
        <f t="shared" si="38"/>
        <v/>
      </c>
      <c r="O221" s="197"/>
      <c r="P221" s="194" t="str">
        <f t="shared" si="39"/>
        <v/>
      </c>
      <c r="Q221" s="79" t="str">
        <f t="shared" si="40"/>
        <v/>
      </c>
      <c r="R221" s="172">
        <f t="shared" si="41"/>
        <v>0</v>
      </c>
      <c r="S221" s="84">
        <f t="shared" si="42"/>
        <v>0</v>
      </c>
      <c r="T221" s="195">
        <f t="shared" si="43"/>
        <v>0</v>
      </c>
      <c r="U221" s="196">
        <f t="shared" si="44"/>
        <v>0</v>
      </c>
      <c r="V221" s="69" t="str">
        <f t="shared" si="45"/>
        <v/>
      </c>
      <c r="W221" s="69" t="str">
        <f t="shared" si="46"/>
        <v/>
      </c>
      <c r="X221" s="32" t="str">
        <f t="shared" si="47"/>
        <v/>
      </c>
      <c r="Y221" s="218">
        <f t="shared" si="48"/>
        <v>0</v>
      </c>
      <c r="Z221" s="32"/>
    </row>
    <row r="222" spans="1:26" ht="30" hidden="1" customHeight="1">
      <c r="A222" s="70" t="str">
        <f t="shared" si="36"/>
        <v/>
      </c>
      <c r="B222" s="70" t="str">
        <f t="shared" si="37"/>
        <v/>
      </c>
      <c r="C222" s="139"/>
      <c r="D222" s="26"/>
      <c r="E222" s="25"/>
      <c r="F222" s="25"/>
      <c r="G222" s="25"/>
      <c r="H222" s="25"/>
      <c r="I222" s="26"/>
      <c r="J222" s="25"/>
      <c r="K222" s="25"/>
      <c r="L222" s="193"/>
      <c r="M222" s="25"/>
      <c r="N222" s="33" t="str">
        <f t="shared" si="38"/>
        <v/>
      </c>
      <c r="O222" s="197"/>
      <c r="P222" s="194" t="str">
        <f t="shared" si="39"/>
        <v/>
      </c>
      <c r="Q222" s="79" t="str">
        <f t="shared" si="40"/>
        <v/>
      </c>
      <c r="R222" s="172">
        <f t="shared" si="41"/>
        <v>0</v>
      </c>
      <c r="S222" s="84">
        <f t="shared" si="42"/>
        <v>0</v>
      </c>
      <c r="T222" s="195">
        <f t="shared" si="43"/>
        <v>0</v>
      </c>
      <c r="U222" s="196">
        <f t="shared" si="44"/>
        <v>0</v>
      </c>
      <c r="V222" s="69" t="str">
        <f t="shared" si="45"/>
        <v/>
      </c>
      <c r="W222" s="69" t="str">
        <f t="shared" si="46"/>
        <v/>
      </c>
      <c r="X222" s="32" t="str">
        <f t="shared" si="47"/>
        <v/>
      </c>
      <c r="Y222" s="218">
        <f t="shared" si="48"/>
        <v>0</v>
      </c>
      <c r="Z222" s="32"/>
    </row>
    <row r="223" spans="1:26" ht="30" hidden="1" customHeight="1">
      <c r="A223" s="70" t="str">
        <f t="shared" si="36"/>
        <v/>
      </c>
      <c r="B223" s="70" t="str">
        <f t="shared" si="37"/>
        <v/>
      </c>
      <c r="C223" s="139"/>
      <c r="D223" s="26"/>
      <c r="E223" s="25"/>
      <c r="F223" s="25"/>
      <c r="G223" s="25"/>
      <c r="H223" s="25"/>
      <c r="I223" s="26"/>
      <c r="J223" s="25"/>
      <c r="K223" s="25"/>
      <c r="L223" s="193"/>
      <c r="M223" s="25"/>
      <c r="N223" s="33" t="str">
        <f t="shared" si="38"/>
        <v/>
      </c>
      <c r="O223" s="197"/>
      <c r="P223" s="194" t="str">
        <f t="shared" si="39"/>
        <v/>
      </c>
      <c r="Q223" s="79" t="str">
        <f t="shared" si="40"/>
        <v/>
      </c>
      <c r="R223" s="172">
        <f t="shared" si="41"/>
        <v>0</v>
      </c>
      <c r="S223" s="84">
        <f t="shared" si="42"/>
        <v>0</v>
      </c>
      <c r="T223" s="195">
        <f t="shared" si="43"/>
        <v>0</v>
      </c>
      <c r="U223" s="196">
        <f t="shared" si="44"/>
        <v>0</v>
      </c>
      <c r="V223" s="69" t="str">
        <f t="shared" si="45"/>
        <v/>
      </c>
      <c r="W223" s="69" t="str">
        <f t="shared" si="46"/>
        <v/>
      </c>
      <c r="X223" s="32" t="str">
        <f t="shared" si="47"/>
        <v/>
      </c>
      <c r="Y223" s="218">
        <f t="shared" si="48"/>
        <v>0</v>
      </c>
      <c r="Z223" s="32"/>
    </row>
    <row r="224" spans="1:26" ht="30" hidden="1" customHeight="1">
      <c r="A224" s="70" t="str">
        <f t="shared" si="36"/>
        <v/>
      </c>
      <c r="B224" s="70" t="str">
        <f t="shared" si="37"/>
        <v/>
      </c>
      <c r="C224" s="139"/>
      <c r="D224" s="26"/>
      <c r="E224" s="25"/>
      <c r="F224" s="25"/>
      <c r="G224" s="25"/>
      <c r="H224" s="25"/>
      <c r="I224" s="26"/>
      <c r="J224" s="25"/>
      <c r="K224" s="25"/>
      <c r="L224" s="193"/>
      <c r="M224" s="25"/>
      <c r="N224" s="33" t="str">
        <f t="shared" si="38"/>
        <v/>
      </c>
      <c r="O224" s="197"/>
      <c r="P224" s="194" t="str">
        <f t="shared" si="39"/>
        <v/>
      </c>
      <c r="Q224" s="79" t="str">
        <f t="shared" si="40"/>
        <v/>
      </c>
      <c r="R224" s="172">
        <f t="shared" si="41"/>
        <v>0</v>
      </c>
      <c r="S224" s="84">
        <f t="shared" si="42"/>
        <v>0</v>
      </c>
      <c r="T224" s="195">
        <f t="shared" si="43"/>
        <v>0</v>
      </c>
      <c r="U224" s="196">
        <f t="shared" si="44"/>
        <v>0</v>
      </c>
      <c r="V224" s="69" t="str">
        <f t="shared" si="45"/>
        <v/>
      </c>
      <c r="W224" s="69" t="str">
        <f t="shared" si="46"/>
        <v/>
      </c>
      <c r="X224" s="32" t="str">
        <f t="shared" si="47"/>
        <v/>
      </c>
      <c r="Y224" s="218">
        <f t="shared" si="48"/>
        <v>0</v>
      </c>
      <c r="Z224" s="32"/>
    </row>
    <row r="225" spans="1:26" ht="30" hidden="1" customHeight="1">
      <c r="A225" s="70" t="str">
        <f t="shared" si="36"/>
        <v/>
      </c>
      <c r="B225" s="70" t="str">
        <f t="shared" si="37"/>
        <v/>
      </c>
      <c r="C225" s="139"/>
      <c r="D225" s="26"/>
      <c r="E225" s="25"/>
      <c r="F225" s="25"/>
      <c r="G225" s="25"/>
      <c r="H225" s="25"/>
      <c r="I225" s="26"/>
      <c r="J225" s="25"/>
      <c r="K225" s="25"/>
      <c r="L225" s="193"/>
      <c r="M225" s="25"/>
      <c r="N225" s="33" t="str">
        <f t="shared" si="38"/>
        <v/>
      </c>
      <c r="O225" s="197"/>
      <c r="P225" s="194" t="str">
        <f t="shared" si="39"/>
        <v/>
      </c>
      <c r="Q225" s="79" t="str">
        <f t="shared" si="40"/>
        <v/>
      </c>
      <c r="R225" s="172">
        <f t="shared" si="41"/>
        <v>0</v>
      </c>
      <c r="S225" s="84">
        <f t="shared" si="42"/>
        <v>0</v>
      </c>
      <c r="T225" s="195">
        <f t="shared" si="43"/>
        <v>0</v>
      </c>
      <c r="U225" s="196">
        <f t="shared" si="44"/>
        <v>0</v>
      </c>
      <c r="V225" s="69" t="str">
        <f t="shared" si="45"/>
        <v/>
      </c>
      <c r="W225" s="69" t="str">
        <f t="shared" si="46"/>
        <v/>
      </c>
      <c r="X225" s="32" t="str">
        <f t="shared" si="47"/>
        <v/>
      </c>
      <c r="Y225" s="218">
        <f t="shared" si="48"/>
        <v>0</v>
      </c>
      <c r="Z225" s="32"/>
    </row>
    <row r="226" spans="1:26" ht="30" hidden="1" customHeight="1">
      <c r="A226" s="70" t="str">
        <f t="shared" si="36"/>
        <v/>
      </c>
      <c r="B226" s="70" t="str">
        <f t="shared" si="37"/>
        <v/>
      </c>
      <c r="C226" s="139"/>
      <c r="D226" s="26"/>
      <c r="E226" s="25"/>
      <c r="F226" s="25"/>
      <c r="G226" s="25"/>
      <c r="H226" s="25"/>
      <c r="I226" s="26"/>
      <c r="J226" s="25"/>
      <c r="K226" s="25"/>
      <c r="L226" s="193"/>
      <c r="M226" s="25"/>
      <c r="N226" s="33" t="str">
        <f t="shared" si="38"/>
        <v/>
      </c>
      <c r="O226" s="197"/>
      <c r="P226" s="194" t="str">
        <f t="shared" si="39"/>
        <v/>
      </c>
      <c r="Q226" s="79" t="str">
        <f t="shared" si="40"/>
        <v/>
      </c>
      <c r="R226" s="172">
        <f t="shared" si="41"/>
        <v>0</v>
      </c>
      <c r="S226" s="84">
        <f t="shared" si="42"/>
        <v>0</v>
      </c>
      <c r="T226" s="195">
        <f t="shared" si="43"/>
        <v>0</v>
      </c>
      <c r="U226" s="196">
        <f t="shared" si="44"/>
        <v>0</v>
      </c>
      <c r="V226" s="69" t="str">
        <f t="shared" si="45"/>
        <v/>
      </c>
      <c r="W226" s="69" t="str">
        <f t="shared" si="46"/>
        <v/>
      </c>
      <c r="X226" s="32" t="str">
        <f t="shared" si="47"/>
        <v/>
      </c>
      <c r="Y226" s="218">
        <f t="shared" si="48"/>
        <v>0</v>
      </c>
      <c r="Z226" s="32"/>
    </row>
    <row r="227" spans="1:26" ht="30" hidden="1" customHeight="1">
      <c r="A227" s="70" t="str">
        <f t="shared" si="36"/>
        <v/>
      </c>
      <c r="B227" s="70" t="str">
        <f t="shared" si="37"/>
        <v/>
      </c>
      <c r="C227" s="139"/>
      <c r="D227" s="26"/>
      <c r="E227" s="25"/>
      <c r="F227" s="25"/>
      <c r="G227" s="25"/>
      <c r="H227" s="25"/>
      <c r="I227" s="26"/>
      <c r="J227" s="25"/>
      <c r="K227" s="25"/>
      <c r="L227" s="193"/>
      <c r="M227" s="25"/>
      <c r="N227" s="33" t="str">
        <f t="shared" si="38"/>
        <v/>
      </c>
      <c r="O227" s="197"/>
      <c r="P227" s="194" t="str">
        <f t="shared" si="39"/>
        <v/>
      </c>
      <c r="Q227" s="79" t="str">
        <f t="shared" si="40"/>
        <v/>
      </c>
      <c r="R227" s="172">
        <f t="shared" si="41"/>
        <v>0</v>
      </c>
      <c r="S227" s="84">
        <f t="shared" si="42"/>
        <v>0</v>
      </c>
      <c r="T227" s="195">
        <f t="shared" si="43"/>
        <v>0</v>
      </c>
      <c r="U227" s="196">
        <f t="shared" si="44"/>
        <v>0</v>
      </c>
      <c r="V227" s="69" t="str">
        <f t="shared" si="45"/>
        <v/>
      </c>
      <c r="W227" s="69" t="str">
        <f t="shared" si="46"/>
        <v/>
      </c>
      <c r="X227" s="32" t="str">
        <f t="shared" si="47"/>
        <v/>
      </c>
      <c r="Y227" s="218">
        <f t="shared" si="48"/>
        <v>0</v>
      </c>
      <c r="Z227" s="32"/>
    </row>
    <row r="228" spans="1:26" ht="30" hidden="1" customHeight="1">
      <c r="A228" s="70" t="str">
        <f t="shared" si="36"/>
        <v/>
      </c>
      <c r="B228" s="70" t="str">
        <f t="shared" si="37"/>
        <v/>
      </c>
      <c r="C228" s="139"/>
      <c r="D228" s="26"/>
      <c r="E228" s="25"/>
      <c r="F228" s="25"/>
      <c r="G228" s="25"/>
      <c r="H228" s="25"/>
      <c r="I228" s="26"/>
      <c r="J228" s="25"/>
      <c r="K228" s="25"/>
      <c r="L228" s="193"/>
      <c r="M228" s="25"/>
      <c r="N228" s="33" t="str">
        <f t="shared" si="38"/>
        <v/>
      </c>
      <c r="O228" s="197"/>
      <c r="P228" s="194" t="str">
        <f t="shared" si="39"/>
        <v/>
      </c>
      <c r="Q228" s="79" t="str">
        <f t="shared" si="40"/>
        <v/>
      </c>
      <c r="R228" s="172">
        <f t="shared" si="41"/>
        <v>0</v>
      </c>
      <c r="S228" s="84">
        <f t="shared" si="42"/>
        <v>0</v>
      </c>
      <c r="T228" s="195">
        <f t="shared" si="43"/>
        <v>0</v>
      </c>
      <c r="U228" s="196">
        <f t="shared" si="44"/>
        <v>0</v>
      </c>
      <c r="V228" s="69" t="str">
        <f t="shared" si="45"/>
        <v/>
      </c>
      <c r="W228" s="69" t="str">
        <f t="shared" si="46"/>
        <v/>
      </c>
      <c r="X228" s="32" t="str">
        <f t="shared" si="47"/>
        <v/>
      </c>
      <c r="Y228" s="218">
        <f t="shared" si="48"/>
        <v>0</v>
      </c>
      <c r="Z228" s="32"/>
    </row>
    <row r="229" spans="1:26" ht="30" hidden="1" customHeight="1">
      <c r="A229" s="70" t="str">
        <f t="shared" si="36"/>
        <v/>
      </c>
      <c r="B229" s="70" t="str">
        <f t="shared" si="37"/>
        <v/>
      </c>
      <c r="C229" s="139"/>
      <c r="D229" s="26"/>
      <c r="E229" s="25"/>
      <c r="F229" s="25"/>
      <c r="G229" s="25"/>
      <c r="H229" s="25"/>
      <c r="I229" s="26"/>
      <c r="J229" s="25"/>
      <c r="K229" s="25"/>
      <c r="L229" s="193"/>
      <c r="M229" s="25"/>
      <c r="N229" s="33" t="str">
        <f t="shared" si="38"/>
        <v/>
      </c>
      <c r="O229" s="197"/>
      <c r="P229" s="194" t="str">
        <f t="shared" si="39"/>
        <v/>
      </c>
      <c r="Q229" s="79" t="str">
        <f t="shared" si="40"/>
        <v/>
      </c>
      <c r="R229" s="172">
        <f t="shared" si="41"/>
        <v>0</v>
      </c>
      <c r="S229" s="84">
        <f t="shared" si="42"/>
        <v>0</v>
      </c>
      <c r="T229" s="195">
        <f t="shared" si="43"/>
        <v>0</v>
      </c>
      <c r="U229" s="196">
        <f t="shared" si="44"/>
        <v>0</v>
      </c>
      <c r="V229" s="69" t="str">
        <f t="shared" si="45"/>
        <v/>
      </c>
      <c r="W229" s="69" t="str">
        <f t="shared" si="46"/>
        <v/>
      </c>
      <c r="X229" s="32" t="str">
        <f t="shared" si="47"/>
        <v/>
      </c>
      <c r="Y229" s="218">
        <f t="shared" si="48"/>
        <v>0</v>
      </c>
      <c r="Z229" s="32"/>
    </row>
    <row r="230" spans="1:26" ht="30" hidden="1" customHeight="1">
      <c r="A230" s="70" t="str">
        <f t="shared" si="36"/>
        <v/>
      </c>
      <c r="B230" s="70" t="str">
        <f t="shared" si="37"/>
        <v/>
      </c>
      <c r="C230" s="139"/>
      <c r="D230" s="26"/>
      <c r="E230" s="25"/>
      <c r="F230" s="25"/>
      <c r="G230" s="25"/>
      <c r="H230" s="25"/>
      <c r="I230" s="26"/>
      <c r="J230" s="25"/>
      <c r="K230" s="25"/>
      <c r="L230" s="193"/>
      <c r="M230" s="25"/>
      <c r="N230" s="33" t="str">
        <f t="shared" si="38"/>
        <v/>
      </c>
      <c r="O230" s="197"/>
      <c r="P230" s="194" t="str">
        <f t="shared" si="39"/>
        <v/>
      </c>
      <c r="Q230" s="79" t="str">
        <f t="shared" si="40"/>
        <v/>
      </c>
      <c r="R230" s="172">
        <f t="shared" si="41"/>
        <v>0</v>
      </c>
      <c r="S230" s="84">
        <f t="shared" si="42"/>
        <v>0</v>
      </c>
      <c r="T230" s="195">
        <f t="shared" si="43"/>
        <v>0</v>
      </c>
      <c r="U230" s="196">
        <f t="shared" si="44"/>
        <v>0</v>
      </c>
      <c r="V230" s="69" t="str">
        <f t="shared" si="45"/>
        <v/>
      </c>
      <c r="W230" s="69" t="str">
        <f t="shared" si="46"/>
        <v/>
      </c>
      <c r="X230" s="32" t="str">
        <f t="shared" si="47"/>
        <v/>
      </c>
      <c r="Y230" s="218">
        <f t="shared" si="48"/>
        <v>0</v>
      </c>
      <c r="Z230" s="32"/>
    </row>
    <row r="231" spans="1:26" ht="30" hidden="1" customHeight="1">
      <c r="A231" s="70" t="str">
        <f t="shared" si="36"/>
        <v/>
      </c>
      <c r="B231" s="70" t="str">
        <f t="shared" si="37"/>
        <v/>
      </c>
      <c r="C231" s="139"/>
      <c r="D231" s="26"/>
      <c r="E231" s="25"/>
      <c r="F231" s="25"/>
      <c r="G231" s="25"/>
      <c r="H231" s="25"/>
      <c r="I231" s="26"/>
      <c r="J231" s="25"/>
      <c r="K231" s="25"/>
      <c r="L231" s="193"/>
      <c r="M231" s="25"/>
      <c r="N231" s="33" t="str">
        <f t="shared" si="38"/>
        <v/>
      </c>
      <c r="O231" s="197"/>
      <c r="P231" s="194" t="str">
        <f t="shared" si="39"/>
        <v/>
      </c>
      <c r="Q231" s="79" t="str">
        <f t="shared" si="40"/>
        <v/>
      </c>
      <c r="R231" s="172">
        <f t="shared" si="41"/>
        <v>0</v>
      </c>
      <c r="S231" s="84">
        <f t="shared" si="42"/>
        <v>0</v>
      </c>
      <c r="T231" s="195">
        <f t="shared" si="43"/>
        <v>0</v>
      </c>
      <c r="U231" s="196">
        <f t="shared" si="44"/>
        <v>0</v>
      </c>
      <c r="V231" s="69" t="str">
        <f t="shared" si="45"/>
        <v/>
      </c>
      <c r="W231" s="69" t="str">
        <f t="shared" si="46"/>
        <v/>
      </c>
      <c r="X231" s="32" t="str">
        <f t="shared" si="47"/>
        <v/>
      </c>
      <c r="Y231" s="218">
        <f t="shared" si="48"/>
        <v>0</v>
      </c>
      <c r="Z231" s="32"/>
    </row>
    <row r="232" spans="1:26" ht="30" hidden="1" customHeight="1">
      <c r="A232" s="70" t="str">
        <f t="shared" si="36"/>
        <v/>
      </c>
      <c r="B232" s="70" t="str">
        <f t="shared" si="37"/>
        <v/>
      </c>
      <c r="C232" s="139"/>
      <c r="D232" s="26"/>
      <c r="E232" s="25"/>
      <c r="F232" s="25"/>
      <c r="G232" s="25"/>
      <c r="H232" s="25"/>
      <c r="I232" s="26"/>
      <c r="J232" s="25"/>
      <c r="K232" s="25"/>
      <c r="L232" s="193"/>
      <c r="M232" s="25"/>
      <c r="N232" s="33" t="str">
        <f t="shared" si="38"/>
        <v/>
      </c>
      <c r="O232" s="197"/>
      <c r="P232" s="194" t="str">
        <f t="shared" si="39"/>
        <v/>
      </c>
      <c r="Q232" s="79" t="str">
        <f t="shared" si="40"/>
        <v/>
      </c>
      <c r="R232" s="172">
        <f t="shared" si="41"/>
        <v>0</v>
      </c>
      <c r="S232" s="84">
        <f t="shared" si="42"/>
        <v>0</v>
      </c>
      <c r="T232" s="195">
        <f t="shared" si="43"/>
        <v>0</v>
      </c>
      <c r="U232" s="196">
        <f t="shared" si="44"/>
        <v>0</v>
      </c>
      <c r="V232" s="69" t="str">
        <f t="shared" si="45"/>
        <v/>
      </c>
      <c r="W232" s="69" t="str">
        <f t="shared" si="46"/>
        <v/>
      </c>
      <c r="X232" s="32" t="str">
        <f t="shared" si="47"/>
        <v/>
      </c>
      <c r="Y232" s="218">
        <f t="shared" si="48"/>
        <v>0</v>
      </c>
      <c r="Z232" s="32"/>
    </row>
    <row r="233" spans="1:26" ht="30" hidden="1" customHeight="1">
      <c r="A233" s="70" t="str">
        <f t="shared" si="36"/>
        <v/>
      </c>
      <c r="B233" s="70" t="str">
        <f t="shared" si="37"/>
        <v/>
      </c>
      <c r="C233" s="139"/>
      <c r="D233" s="26"/>
      <c r="E233" s="25"/>
      <c r="F233" s="25"/>
      <c r="G233" s="25"/>
      <c r="H233" s="25"/>
      <c r="I233" s="26"/>
      <c r="J233" s="25"/>
      <c r="K233" s="25"/>
      <c r="L233" s="193"/>
      <c r="M233" s="25"/>
      <c r="N233" s="33" t="str">
        <f t="shared" si="38"/>
        <v/>
      </c>
      <c r="O233" s="197"/>
      <c r="P233" s="194" t="str">
        <f t="shared" si="39"/>
        <v/>
      </c>
      <c r="Q233" s="79" t="str">
        <f t="shared" si="40"/>
        <v/>
      </c>
      <c r="R233" s="172">
        <f t="shared" si="41"/>
        <v>0</v>
      </c>
      <c r="S233" s="84">
        <f t="shared" si="42"/>
        <v>0</v>
      </c>
      <c r="T233" s="195">
        <f t="shared" si="43"/>
        <v>0</v>
      </c>
      <c r="U233" s="196">
        <f t="shared" si="44"/>
        <v>0</v>
      </c>
      <c r="V233" s="69" t="str">
        <f t="shared" si="45"/>
        <v/>
      </c>
      <c r="W233" s="69" t="str">
        <f t="shared" si="46"/>
        <v/>
      </c>
      <c r="X233" s="32" t="str">
        <f t="shared" si="47"/>
        <v/>
      </c>
      <c r="Y233" s="218">
        <f t="shared" si="48"/>
        <v>0</v>
      </c>
      <c r="Z233" s="32"/>
    </row>
    <row r="234" spans="1:26" ht="30" hidden="1" customHeight="1">
      <c r="A234" s="70" t="str">
        <f t="shared" si="36"/>
        <v/>
      </c>
      <c r="B234" s="70" t="str">
        <f t="shared" si="37"/>
        <v/>
      </c>
      <c r="C234" s="139"/>
      <c r="D234" s="26"/>
      <c r="E234" s="25"/>
      <c r="F234" s="25"/>
      <c r="G234" s="25"/>
      <c r="H234" s="25"/>
      <c r="I234" s="26"/>
      <c r="J234" s="25"/>
      <c r="K234" s="25"/>
      <c r="L234" s="193"/>
      <c r="M234" s="25"/>
      <c r="N234" s="33" t="str">
        <f t="shared" si="38"/>
        <v/>
      </c>
      <c r="O234" s="197"/>
      <c r="P234" s="194" t="str">
        <f t="shared" si="39"/>
        <v/>
      </c>
      <c r="Q234" s="79" t="str">
        <f t="shared" si="40"/>
        <v/>
      </c>
      <c r="R234" s="172">
        <f t="shared" si="41"/>
        <v>0</v>
      </c>
      <c r="S234" s="84">
        <f t="shared" si="42"/>
        <v>0</v>
      </c>
      <c r="T234" s="195">
        <f t="shared" si="43"/>
        <v>0</v>
      </c>
      <c r="U234" s="196">
        <f t="shared" si="44"/>
        <v>0</v>
      </c>
      <c r="V234" s="69" t="str">
        <f t="shared" si="45"/>
        <v/>
      </c>
      <c r="W234" s="69" t="str">
        <f t="shared" si="46"/>
        <v/>
      </c>
      <c r="X234" s="32" t="str">
        <f t="shared" si="47"/>
        <v/>
      </c>
      <c r="Y234" s="218">
        <f t="shared" si="48"/>
        <v>0</v>
      </c>
      <c r="Z234" s="32"/>
    </row>
    <row r="235" spans="1:26" ht="30" hidden="1" customHeight="1">
      <c r="A235" s="70" t="str">
        <f t="shared" si="36"/>
        <v/>
      </c>
      <c r="B235" s="70" t="str">
        <f t="shared" si="37"/>
        <v/>
      </c>
      <c r="C235" s="139"/>
      <c r="D235" s="26"/>
      <c r="E235" s="25"/>
      <c r="F235" s="25"/>
      <c r="G235" s="25"/>
      <c r="H235" s="25"/>
      <c r="I235" s="26"/>
      <c r="J235" s="25"/>
      <c r="K235" s="25"/>
      <c r="L235" s="193"/>
      <c r="M235" s="25"/>
      <c r="N235" s="33" t="str">
        <f t="shared" si="38"/>
        <v/>
      </c>
      <c r="O235" s="197"/>
      <c r="P235" s="194" t="str">
        <f t="shared" si="39"/>
        <v/>
      </c>
      <c r="Q235" s="79" t="str">
        <f t="shared" si="40"/>
        <v/>
      </c>
      <c r="R235" s="172">
        <f t="shared" si="41"/>
        <v>0</v>
      </c>
      <c r="S235" s="84">
        <f t="shared" si="42"/>
        <v>0</v>
      </c>
      <c r="T235" s="195">
        <f t="shared" si="43"/>
        <v>0</v>
      </c>
      <c r="U235" s="196">
        <f t="shared" si="44"/>
        <v>0</v>
      </c>
      <c r="V235" s="69" t="str">
        <f t="shared" si="45"/>
        <v/>
      </c>
      <c r="W235" s="69" t="str">
        <f t="shared" si="46"/>
        <v/>
      </c>
      <c r="X235" s="32" t="str">
        <f t="shared" si="47"/>
        <v/>
      </c>
      <c r="Y235" s="218">
        <f t="shared" si="48"/>
        <v>0</v>
      </c>
      <c r="Z235" s="32"/>
    </row>
    <row r="236" spans="1:26" ht="30" hidden="1" customHeight="1">
      <c r="A236" s="70" t="str">
        <f t="shared" si="36"/>
        <v/>
      </c>
      <c r="B236" s="70" t="str">
        <f t="shared" si="37"/>
        <v/>
      </c>
      <c r="C236" s="139"/>
      <c r="D236" s="26"/>
      <c r="E236" s="25"/>
      <c r="F236" s="25"/>
      <c r="G236" s="25"/>
      <c r="H236" s="25"/>
      <c r="I236" s="26"/>
      <c r="J236" s="25"/>
      <c r="K236" s="25"/>
      <c r="L236" s="193"/>
      <c r="M236" s="25"/>
      <c r="N236" s="33" t="str">
        <f t="shared" si="38"/>
        <v/>
      </c>
      <c r="O236" s="197"/>
      <c r="P236" s="194" t="str">
        <f t="shared" si="39"/>
        <v/>
      </c>
      <c r="Q236" s="79" t="str">
        <f t="shared" si="40"/>
        <v/>
      </c>
      <c r="R236" s="172">
        <f t="shared" si="41"/>
        <v>0</v>
      </c>
      <c r="S236" s="84">
        <f t="shared" si="42"/>
        <v>0</v>
      </c>
      <c r="T236" s="195">
        <f t="shared" si="43"/>
        <v>0</v>
      </c>
      <c r="U236" s="196">
        <f t="shared" si="44"/>
        <v>0</v>
      </c>
      <c r="V236" s="69" t="str">
        <f t="shared" si="45"/>
        <v/>
      </c>
      <c r="W236" s="69" t="str">
        <f t="shared" si="46"/>
        <v/>
      </c>
      <c r="X236" s="32" t="str">
        <f t="shared" si="47"/>
        <v/>
      </c>
      <c r="Y236" s="218">
        <f t="shared" si="48"/>
        <v>0</v>
      </c>
      <c r="Z236" s="32"/>
    </row>
    <row r="237" spans="1:26" ht="30" hidden="1" customHeight="1">
      <c r="A237" s="70" t="str">
        <f t="shared" si="36"/>
        <v/>
      </c>
      <c r="B237" s="70" t="str">
        <f t="shared" si="37"/>
        <v/>
      </c>
      <c r="C237" s="139"/>
      <c r="D237" s="26"/>
      <c r="E237" s="25"/>
      <c r="F237" s="25"/>
      <c r="G237" s="25"/>
      <c r="H237" s="25"/>
      <c r="I237" s="26"/>
      <c r="J237" s="25"/>
      <c r="K237" s="25"/>
      <c r="L237" s="193"/>
      <c r="M237" s="25"/>
      <c r="N237" s="33" t="str">
        <f t="shared" si="38"/>
        <v/>
      </c>
      <c r="O237" s="197"/>
      <c r="P237" s="194" t="str">
        <f t="shared" si="39"/>
        <v/>
      </c>
      <c r="Q237" s="79" t="str">
        <f t="shared" si="40"/>
        <v/>
      </c>
      <c r="R237" s="172">
        <f t="shared" si="41"/>
        <v>0</v>
      </c>
      <c r="S237" s="84">
        <f t="shared" si="42"/>
        <v>0</v>
      </c>
      <c r="T237" s="195">
        <f t="shared" si="43"/>
        <v>0</v>
      </c>
      <c r="U237" s="196">
        <f t="shared" si="44"/>
        <v>0</v>
      </c>
      <c r="V237" s="69" t="str">
        <f t="shared" si="45"/>
        <v/>
      </c>
      <c r="W237" s="69" t="str">
        <f t="shared" si="46"/>
        <v/>
      </c>
      <c r="X237" s="32" t="str">
        <f t="shared" si="47"/>
        <v/>
      </c>
      <c r="Y237" s="218">
        <f t="shared" si="48"/>
        <v>0</v>
      </c>
      <c r="Z237" s="32"/>
    </row>
    <row r="238" spans="1:26" ht="30" hidden="1" customHeight="1">
      <c r="A238" s="70" t="str">
        <f t="shared" si="36"/>
        <v/>
      </c>
      <c r="B238" s="70" t="str">
        <f t="shared" si="37"/>
        <v/>
      </c>
      <c r="C238" s="139"/>
      <c r="D238" s="26"/>
      <c r="E238" s="25"/>
      <c r="F238" s="25"/>
      <c r="G238" s="25"/>
      <c r="H238" s="25"/>
      <c r="I238" s="26"/>
      <c r="J238" s="25"/>
      <c r="K238" s="25"/>
      <c r="L238" s="193"/>
      <c r="M238" s="25"/>
      <c r="N238" s="33" t="str">
        <f t="shared" si="38"/>
        <v/>
      </c>
      <c r="O238" s="197"/>
      <c r="P238" s="194" t="str">
        <f t="shared" si="39"/>
        <v/>
      </c>
      <c r="Q238" s="79" t="str">
        <f t="shared" si="40"/>
        <v/>
      </c>
      <c r="R238" s="172">
        <f t="shared" si="41"/>
        <v>0</v>
      </c>
      <c r="S238" s="84">
        <f t="shared" si="42"/>
        <v>0</v>
      </c>
      <c r="T238" s="195">
        <f t="shared" si="43"/>
        <v>0</v>
      </c>
      <c r="U238" s="196">
        <f t="shared" si="44"/>
        <v>0</v>
      </c>
      <c r="V238" s="69" t="str">
        <f t="shared" si="45"/>
        <v/>
      </c>
      <c r="W238" s="69" t="str">
        <f t="shared" si="46"/>
        <v/>
      </c>
      <c r="X238" s="32" t="str">
        <f t="shared" si="47"/>
        <v/>
      </c>
      <c r="Y238" s="218">
        <f t="shared" si="48"/>
        <v>0</v>
      </c>
      <c r="Z238" s="32"/>
    </row>
    <row r="239" spans="1:26" ht="30" hidden="1" customHeight="1">
      <c r="A239" s="70" t="str">
        <f t="shared" si="36"/>
        <v/>
      </c>
      <c r="B239" s="70" t="str">
        <f t="shared" si="37"/>
        <v/>
      </c>
      <c r="C239" s="139"/>
      <c r="D239" s="26"/>
      <c r="E239" s="25"/>
      <c r="F239" s="25"/>
      <c r="G239" s="25"/>
      <c r="H239" s="25"/>
      <c r="I239" s="26"/>
      <c r="J239" s="25"/>
      <c r="K239" s="25"/>
      <c r="L239" s="193"/>
      <c r="M239" s="25"/>
      <c r="N239" s="33" t="str">
        <f t="shared" si="38"/>
        <v/>
      </c>
      <c r="O239" s="197"/>
      <c r="P239" s="194" t="str">
        <f t="shared" si="39"/>
        <v/>
      </c>
      <c r="Q239" s="79" t="str">
        <f t="shared" si="40"/>
        <v/>
      </c>
      <c r="R239" s="172">
        <f t="shared" si="41"/>
        <v>0</v>
      </c>
      <c r="S239" s="84">
        <f t="shared" si="42"/>
        <v>0</v>
      </c>
      <c r="T239" s="195">
        <f t="shared" si="43"/>
        <v>0</v>
      </c>
      <c r="U239" s="196">
        <f t="shared" si="44"/>
        <v>0</v>
      </c>
      <c r="V239" s="69" t="str">
        <f t="shared" si="45"/>
        <v/>
      </c>
      <c r="W239" s="69" t="str">
        <f t="shared" si="46"/>
        <v/>
      </c>
      <c r="X239" s="32" t="str">
        <f t="shared" si="47"/>
        <v/>
      </c>
      <c r="Y239" s="218">
        <f t="shared" si="48"/>
        <v>0</v>
      </c>
      <c r="Z239" s="32"/>
    </row>
    <row r="240" spans="1:26" ht="30" hidden="1" customHeight="1">
      <c r="A240" s="70" t="str">
        <f t="shared" si="36"/>
        <v/>
      </c>
      <c r="B240" s="70" t="str">
        <f t="shared" si="37"/>
        <v/>
      </c>
      <c r="C240" s="139"/>
      <c r="D240" s="26"/>
      <c r="E240" s="25"/>
      <c r="F240" s="25"/>
      <c r="G240" s="25"/>
      <c r="H240" s="25"/>
      <c r="I240" s="26"/>
      <c r="J240" s="25"/>
      <c r="K240" s="25"/>
      <c r="L240" s="193"/>
      <c r="M240" s="25"/>
      <c r="N240" s="33" t="str">
        <f t="shared" si="38"/>
        <v/>
      </c>
      <c r="O240" s="197"/>
      <c r="P240" s="194" t="str">
        <f t="shared" si="39"/>
        <v/>
      </c>
      <c r="Q240" s="79" t="str">
        <f t="shared" si="40"/>
        <v/>
      </c>
      <c r="R240" s="172">
        <f t="shared" si="41"/>
        <v>0</v>
      </c>
      <c r="S240" s="84">
        <f t="shared" si="42"/>
        <v>0</v>
      </c>
      <c r="T240" s="195">
        <f t="shared" si="43"/>
        <v>0</v>
      </c>
      <c r="U240" s="196">
        <f t="shared" si="44"/>
        <v>0</v>
      </c>
      <c r="V240" s="69" t="str">
        <f t="shared" si="45"/>
        <v/>
      </c>
      <c r="W240" s="69" t="str">
        <f t="shared" si="46"/>
        <v/>
      </c>
      <c r="X240" s="32" t="str">
        <f t="shared" si="47"/>
        <v/>
      </c>
      <c r="Y240" s="218">
        <f t="shared" si="48"/>
        <v>0</v>
      </c>
      <c r="Z240" s="32"/>
    </row>
    <row r="241" spans="1:26" ht="30" hidden="1" customHeight="1">
      <c r="A241" s="70" t="str">
        <f t="shared" si="36"/>
        <v/>
      </c>
      <c r="B241" s="70" t="str">
        <f t="shared" si="37"/>
        <v/>
      </c>
      <c r="C241" s="139"/>
      <c r="D241" s="26"/>
      <c r="E241" s="25"/>
      <c r="F241" s="25"/>
      <c r="G241" s="25"/>
      <c r="H241" s="25"/>
      <c r="I241" s="26"/>
      <c r="J241" s="25"/>
      <c r="K241" s="25"/>
      <c r="L241" s="193"/>
      <c r="M241" s="25"/>
      <c r="N241" s="33" t="str">
        <f t="shared" si="38"/>
        <v/>
      </c>
      <c r="O241" s="197"/>
      <c r="P241" s="194" t="str">
        <f t="shared" si="39"/>
        <v/>
      </c>
      <c r="Q241" s="79" t="str">
        <f t="shared" si="40"/>
        <v/>
      </c>
      <c r="R241" s="172">
        <f t="shared" si="41"/>
        <v>0</v>
      </c>
      <c r="S241" s="84">
        <f t="shared" si="42"/>
        <v>0</v>
      </c>
      <c r="T241" s="195">
        <f t="shared" si="43"/>
        <v>0</v>
      </c>
      <c r="U241" s="196">
        <f t="shared" si="44"/>
        <v>0</v>
      </c>
      <c r="V241" s="69" t="str">
        <f t="shared" si="45"/>
        <v/>
      </c>
      <c r="W241" s="69" t="str">
        <f t="shared" si="46"/>
        <v/>
      </c>
      <c r="X241" s="32" t="str">
        <f t="shared" si="47"/>
        <v/>
      </c>
      <c r="Y241" s="218">
        <f t="shared" si="48"/>
        <v>0</v>
      </c>
      <c r="Z241" s="32"/>
    </row>
    <row r="242" spans="1:26" ht="30" hidden="1" customHeight="1">
      <c r="A242" s="70" t="str">
        <f t="shared" si="36"/>
        <v/>
      </c>
      <c r="B242" s="70" t="str">
        <f t="shared" si="37"/>
        <v/>
      </c>
      <c r="C242" s="192"/>
      <c r="D242" s="33"/>
      <c r="E242" s="25"/>
      <c r="F242" s="25"/>
      <c r="G242" s="25"/>
      <c r="H242" s="25"/>
      <c r="I242" s="26"/>
      <c r="J242" s="25"/>
      <c r="K242" s="25"/>
      <c r="L242" s="193"/>
      <c r="M242" s="25"/>
      <c r="N242" s="33" t="str">
        <f t="shared" si="38"/>
        <v/>
      </c>
      <c r="O242" s="197"/>
      <c r="P242" s="194" t="str">
        <f t="shared" si="39"/>
        <v/>
      </c>
      <c r="Q242" s="79" t="str">
        <f t="shared" si="40"/>
        <v/>
      </c>
      <c r="R242" s="172">
        <f t="shared" si="41"/>
        <v>0</v>
      </c>
      <c r="S242" s="84">
        <f t="shared" si="42"/>
        <v>0</v>
      </c>
      <c r="T242" s="195">
        <f t="shared" si="43"/>
        <v>0</v>
      </c>
      <c r="U242" s="196">
        <f t="shared" si="44"/>
        <v>0</v>
      </c>
      <c r="V242" s="69" t="str">
        <f t="shared" si="45"/>
        <v/>
      </c>
      <c r="W242" s="69" t="str">
        <f t="shared" si="46"/>
        <v/>
      </c>
      <c r="X242" s="32" t="str">
        <f t="shared" si="47"/>
        <v/>
      </c>
      <c r="Y242" s="218">
        <f t="shared" si="48"/>
        <v>0</v>
      </c>
      <c r="Z242" s="32"/>
    </row>
    <row r="243" spans="1:26" ht="30" hidden="1" customHeight="1">
      <c r="A243" s="70" t="str">
        <f t="shared" si="36"/>
        <v/>
      </c>
      <c r="B243" s="70" t="str">
        <f t="shared" si="37"/>
        <v/>
      </c>
      <c r="C243" s="139"/>
      <c r="D243" s="26"/>
      <c r="E243" s="25"/>
      <c r="F243" s="25"/>
      <c r="G243" s="25"/>
      <c r="H243" s="25"/>
      <c r="I243" s="26"/>
      <c r="J243" s="25"/>
      <c r="K243" s="25"/>
      <c r="L243" s="193"/>
      <c r="M243" s="25"/>
      <c r="N243" s="33" t="str">
        <f t="shared" si="38"/>
        <v/>
      </c>
      <c r="O243" s="197"/>
      <c r="P243" s="194" t="str">
        <f t="shared" si="39"/>
        <v/>
      </c>
      <c r="Q243" s="79" t="str">
        <f t="shared" si="40"/>
        <v/>
      </c>
      <c r="R243" s="172">
        <f t="shared" si="41"/>
        <v>0</v>
      </c>
      <c r="S243" s="84">
        <f t="shared" si="42"/>
        <v>0</v>
      </c>
      <c r="T243" s="195">
        <f t="shared" si="43"/>
        <v>0</v>
      </c>
      <c r="U243" s="196">
        <f t="shared" si="44"/>
        <v>0</v>
      </c>
      <c r="V243" s="69" t="str">
        <f t="shared" si="45"/>
        <v/>
      </c>
      <c r="W243" s="69" t="str">
        <f t="shared" si="46"/>
        <v/>
      </c>
      <c r="X243" s="32" t="str">
        <f t="shared" si="47"/>
        <v/>
      </c>
      <c r="Y243" s="218">
        <f t="shared" si="48"/>
        <v>0</v>
      </c>
      <c r="Z243" s="32"/>
    </row>
    <row r="244" spans="1:26" ht="30" hidden="1" customHeight="1">
      <c r="A244" s="70" t="str">
        <f t="shared" si="15"/>
        <v/>
      </c>
      <c r="B244" s="70" t="str">
        <f t="shared" si="16"/>
        <v/>
      </c>
      <c r="C244" s="139"/>
      <c r="D244" s="26"/>
      <c r="E244" s="25"/>
      <c r="F244" s="25"/>
      <c r="G244" s="25"/>
      <c r="H244" s="25"/>
      <c r="I244" s="26"/>
      <c r="J244" s="25"/>
      <c r="K244" s="25"/>
      <c r="L244" s="193"/>
      <c r="M244" s="25"/>
      <c r="N244" s="33" t="str">
        <f t="shared" si="4"/>
        <v/>
      </c>
      <c r="O244" s="197"/>
      <c r="P244" s="194" t="str">
        <f t="shared" si="8"/>
        <v/>
      </c>
      <c r="Q244" s="79" t="str">
        <f t="shared" si="17"/>
        <v/>
      </c>
      <c r="R244" s="172">
        <f t="shared" si="18"/>
        <v>0</v>
      </c>
      <c r="S244" s="84">
        <f t="shared" si="10"/>
        <v>0</v>
      </c>
      <c r="T244" s="195">
        <f t="shared" si="11"/>
        <v>0</v>
      </c>
      <c r="U244" s="196">
        <f t="shared" si="12"/>
        <v>0</v>
      </c>
      <c r="V244" s="69" t="str">
        <f t="shared" si="19"/>
        <v/>
      </c>
      <c r="W244" s="69" t="str">
        <f t="shared" si="20"/>
        <v/>
      </c>
      <c r="X244" s="32" t="str">
        <f t="shared" si="21"/>
        <v/>
      </c>
      <c r="Y244" s="218">
        <f t="shared" si="22"/>
        <v>0</v>
      </c>
      <c r="Z244" s="32"/>
    </row>
    <row r="245" spans="1:26" ht="30" hidden="1" customHeight="1">
      <c r="A245" s="70" t="str">
        <f t="shared" si="15"/>
        <v/>
      </c>
      <c r="B245" s="70" t="str">
        <f t="shared" si="16"/>
        <v/>
      </c>
      <c r="C245" s="139"/>
      <c r="D245" s="26"/>
      <c r="E245" s="25"/>
      <c r="F245" s="25"/>
      <c r="G245" s="25"/>
      <c r="H245" s="25"/>
      <c r="I245" s="26"/>
      <c r="J245" s="25"/>
      <c r="K245" s="25"/>
      <c r="L245" s="193"/>
      <c r="M245" s="25"/>
      <c r="N245" s="33" t="str">
        <f t="shared" si="4"/>
        <v/>
      </c>
      <c r="O245" s="197"/>
      <c r="P245" s="194" t="str">
        <f t="shared" si="8"/>
        <v/>
      </c>
      <c r="Q245" s="79" t="str">
        <f t="shared" si="17"/>
        <v/>
      </c>
      <c r="R245" s="172">
        <f t="shared" si="18"/>
        <v>0</v>
      </c>
      <c r="S245" s="84">
        <f t="shared" si="10"/>
        <v>0</v>
      </c>
      <c r="T245" s="195">
        <f t="shared" si="11"/>
        <v>0</v>
      </c>
      <c r="U245" s="196">
        <f t="shared" si="12"/>
        <v>0</v>
      </c>
      <c r="V245" s="69" t="str">
        <f t="shared" si="19"/>
        <v/>
      </c>
      <c r="W245" s="69" t="str">
        <f t="shared" si="20"/>
        <v/>
      </c>
      <c r="X245" s="32" t="str">
        <f t="shared" si="21"/>
        <v/>
      </c>
      <c r="Y245" s="218">
        <f t="shared" si="22"/>
        <v>0</v>
      </c>
      <c r="Z245" s="32"/>
    </row>
    <row r="246" spans="1:26" ht="30" hidden="1" customHeight="1">
      <c r="A246" s="70" t="str">
        <f t="shared" si="15"/>
        <v/>
      </c>
      <c r="B246" s="70" t="str">
        <f t="shared" si="16"/>
        <v/>
      </c>
      <c r="C246" s="139"/>
      <c r="D246" s="26"/>
      <c r="E246" s="25"/>
      <c r="F246" s="25"/>
      <c r="G246" s="25"/>
      <c r="H246" s="25"/>
      <c r="I246" s="26"/>
      <c r="J246" s="25"/>
      <c r="K246" s="25"/>
      <c r="L246" s="193"/>
      <c r="M246" s="25"/>
      <c r="N246" s="33" t="str">
        <f t="shared" si="4"/>
        <v/>
      </c>
      <c r="O246" s="197"/>
      <c r="P246" s="194" t="str">
        <f t="shared" si="8"/>
        <v/>
      </c>
      <c r="Q246" s="79" t="str">
        <f t="shared" si="17"/>
        <v/>
      </c>
      <c r="R246" s="172">
        <f t="shared" si="18"/>
        <v>0</v>
      </c>
      <c r="S246" s="84">
        <f t="shared" si="10"/>
        <v>0</v>
      </c>
      <c r="T246" s="195">
        <f t="shared" si="11"/>
        <v>0</v>
      </c>
      <c r="U246" s="196">
        <f t="shared" si="12"/>
        <v>0</v>
      </c>
      <c r="V246" s="69" t="str">
        <f t="shared" si="19"/>
        <v/>
      </c>
      <c r="W246" s="69" t="str">
        <f t="shared" si="20"/>
        <v/>
      </c>
      <c r="X246" s="32" t="str">
        <f t="shared" si="21"/>
        <v/>
      </c>
      <c r="Y246" s="218">
        <f t="shared" si="22"/>
        <v>0</v>
      </c>
      <c r="Z246" s="32"/>
    </row>
    <row r="247" spans="1:26" ht="30" hidden="1" customHeight="1">
      <c r="A247" s="70" t="str">
        <f t="shared" si="15"/>
        <v/>
      </c>
      <c r="B247" s="70" t="str">
        <f t="shared" si="16"/>
        <v/>
      </c>
      <c r="C247" s="139"/>
      <c r="D247" s="26"/>
      <c r="E247" s="25"/>
      <c r="F247" s="25"/>
      <c r="G247" s="25"/>
      <c r="H247" s="25"/>
      <c r="I247" s="26"/>
      <c r="J247" s="25"/>
      <c r="K247" s="25"/>
      <c r="L247" s="193"/>
      <c r="M247" s="25"/>
      <c r="N247" s="33" t="str">
        <f t="shared" si="4"/>
        <v/>
      </c>
      <c r="O247" s="197"/>
      <c r="P247" s="194" t="str">
        <f t="shared" si="8"/>
        <v/>
      </c>
      <c r="Q247" s="79" t="str">
        <f t="shared" si="17"/>
        <v/>
      </c>
      <c r="R247" s="172">
        <f t="shared" si="18"/>
        <v>0</v>
      </c>
      <c r="S247" s="84">
        <f t="shared" si="10"/>
        <v>0</v>
      </c>
      <c r="T247" s="195">
        <f t="shared" si="11"/>
        <v>0</v>
      </c>
      <c r="U247" s="196">
        <f t="shared" si="12"/>
        <v>0</v>
      </c>
      <c r="V247" s="69" t="str">
        <f t="shared" si="19"/>
        <v/>
      </c>
      <c r="W247" s="69" t="str">
        <f t="shared" si="20"/>
        <v/>
      </c>
      <c r="X247" s="32" t="str">
        <f t="shared" si="21"/>
        <v/>
      </c>
      <c r="Y247" s="218">
        <f t="shared" si="22"/>
        <v>0</v>
      </c>
      <c r="Z247" s="32"/>
    </row>
    <row r="248" spans="1:26" ht="30" hidden="1" customHeight="1">
      <c r="A248" s="70" t="str">
        <f t="shared" si="15"/>
        <v/>
      </c>
      <c r="B248" s="70" t="str">
        <f t="shared" si="16"/>
        <v/>
      </c>
      <c r="C248" s="139"/>
      <c r="D248" s="26"/>
      <c r="E248" s="25"/>
      <c r="F248" s="25"/>
      <c r="G248" s="25"/>
      <c r="H248" s="25"/>
      <c r="I248" s="26"/>
      <c r="J248" s="25"/>
      <c r="K248" s="25"/>
      <c r="L248" s="193"/>
      <c r="M248" s="25"/>
      <c r="N248" s="33" t="str">
        <f t="shared" si="4"/>
        <v/>
      </c>
      <c r="O248" s="197"/>
      <c r="P248" s="194" t="str">
        <f t="shared" si="8"/>
        <v/>
      </c>
      <c r="Q248" s="79" t="str">
        <f t="shared" si="17"/>
        <v/>
      </c>
      <c r="R248" s="172">
        <f t="shared" si="18"/>
        <v>0</v>
      </c>
      <c r="S248" s="84">
        <f t="shared" si="10"/>
        <v>0</v>
      </c>
      <c r="T248" s="195">
        <f t="shared" si="11"/>
        <v>0</v>
      </c>
      <c r="U248" s="196">
        <f t="shared" si="12"/>
        <v>0</v>
      </c>
      <c r="V248" s="69" t="str">
        <f t="shared" si="19"/>
        <v/>
      </c>
      <c r="W248" s="69" t="str">
        <f t="shared" si="20"/>
        <v/>
      </c>
      <c r="X248" s="32" t="str">
        <f t="shared" si="21"/>
        <v/>
      </c>
      <c r="Y248" s="218">
        <f t="shared" si="22"/>
        <v>0</v>
      </c>
      <c r="Z248" s="32"/>
    </row>
    <row r="249" spans="1:26" ht="30" hidden="1" customHeight="1">
      <c r="A249" s="70" t="str">
        <f t="shared" si="15"/>
        <v/>
      </c>
      <c r="B249" s="70" t="str">
        <f t="shared" si="16"/>
        <v/>
      </c>
      <c r="C249" s="139"/>
      <c r="D249" s="26"/>
      <c r="E249" s="25"/>
      <c r="F249" s="25"/>
      <c r="G249" s="25"/>
      <c r="H249" s="25"/>
      <c r="I249" s="26"/>
      <c r="J249" s="25"/>
      <c r="K249" s="25"/>
      <c r="L249" s="193"/>
      <c r="M249" s="25"/>
      <c r="N249" s="33" t="str">
        <f t="shared" si="4"/>
        <v/>
      </c>
      <c r="O249" s="197"/>
      <c r="P249" s="194" t="str">
        <f t="shared" si="8"/>
        <v/>
      </c>
      <c r="Q249" s="79" t="str">
        <f t="shared" si="17"/>
        <v/>
      </c>
      <c r="R249" s="172">
        <f t="shared" si="18"/>
        <v>0</v>
      </c>
      <c r="S249" s="84">
        <f t="shared" si="10"/>
        <v>0</v>
      </c>
      <c r="T249" s="195">
        <f t="shared" si="11"/>
        <v>0</v>
      </c>
      <c r="U249" s="196">
        <f t="shared" si="12"/>
        <v>0</v>
      </c>
      <c r="V249" s="69" t="str">
        <f t="shared" si="19"/>
        <v/>
      </c>
      <c r="W249" s="69" t="str">
        <f t="shared" si="20"/>
        <v/>
      </c>
      <c r="X249" s="32" t="str">
        <f t="shared" si="21"/>
        <v/>
      </c>
      <c r="Y249" s="218">
        <f t="shared" si="22"/>
        <v>0</v>
      </c>
      <c r="Z249" s="32"/>
    </row>
    <row r="250" spans="1:26" ht="30" hidden="1" customHeight="1">
      <c r="A250" s="70" t="str">
        <f t="shared" si="15"/>
        <v/>
      </c>
      <c r="B250" s="70" t="str">
        <f t="shared" si="16"/>
        <v/>
      </c>
      <c r="C250" s="139"/>
      <c r="D250" s="26"/>
      <c r="E250" s="25"/>
      <c r="F250" s="25"/>
      <c r="G250" s="25"/>
      <c r="H250" s="25"/>
      <c r="I250" s="26"/>
      <c r="J250" s="25"/>
      <c r="K250" s="25"/>
      <c r="L250" s="193"/>
      <c r="M250" s="25"/>
      <c r="N250" s="33" t="str">
        <f t="shared" si="4"/>
        <v/>
      </c>
      <c r="O250" s="197"/>
      <c r="P250" s="194" t="str">
        <f t="shared" si="8"/>
        <v/>
      </c>
      <c r="Q250" s="79" t="str">
        <f t="shared" si="17"/>
        <v/>
      </c>
      <c r="R250" s="172">
        <f t="shared" si="18"/>
        <v>0</v>
      </c>
      <c r="S250" s="84">
        <f t="shared" si="10"/>
        <v>0</v>
      </c>
      <c r="T250" s="195">
        <f t="shared" si="11"/>
        <v>0</v>
      </c>
      <c r="U250" s="196">
        <f t="shared" si="12"/>
        <v>0</v>
      </c>
      <c r="V250" s="69" t="str">
        <f t="shared" si="19"/>
        <v/>
      </c>
      <c r="W250" s="69" t="str">
        <f t="shared" si="20"/>
        <v/>
      </c>
      <c r="X250" s="32" t="str">
        <f t="shared" si="21"/>
        <v/>
      </c>
      <c r="Y250" s="218">
        <f t="shared" si="22"/>
        <v>0</v>
      </c>
      <c r="Z250" s="32"/>
    </row>
    <row r="251" spans="1:26" ht="30" hidden="1" customHeight="1">
      <c r="A251" s="70" t="str">
        <f t="shared" si="15"/>
        <v/>
      </c>
      <c r="B251" s="70" t="str">
        <f t="shared" si="16"/>
        <v/>
      </c>
      <c r="C251" s="139"/>
      <c r="D251" s="26"/>
      <c r="E251" s="25"/>
      <c r="F251" s="25"/>
      <c r="G251" s="25"/>
      <c r="H251" s="25"/>
      <c r="I251" s="26"/>
      <c r="J251" s="25"/>
      <c r="K251" s="25"/>
      <c r="L251" s="193"/>
      <c r="M251" s="25"/>
      <c r="N251" s="33" t="str">
        <f t="shared" si="4"/>
        <v/>
      </c>
      <c r="O251" s="197"/>
      <c r="P251" s="194" t="str">
        <f t="shared" si="8"/>
        <v/>
      </c>
      <c r="Q251" s="79" t="str">
        <f t="shared" si="17"/>
        <v/>
      </c>
      <c r="R251" s="172">
        <f t="shared" si="18"/>
        <v>0</v>
      </c>
      <c r="S251" s="84">
        <f t="shared" si="10"/>
        <v>0</v>
      </c>
      <c r="T251" s="195">
        <f t="shared" si="11"/>
        <v>0</v>
      </c>
      <c r="U251" s="196">
        <f t="shared" si="12"/>
        <v>0</v>
      </c>
      <c r="V251" s="69" t="str">
        <f t="shared" si="19"/>
        <v/>
      </c>
      <c r="W251" s="69" t="str">
        <f t="shared" si="20"/>
        <v/>
      </c>
      <c r="X251" s="32" t="str">
        <f t="shared" si="21"/>
        <v/>
      </c>
      <c r="Y251" s="218">
        <f t="shared" si="22"/>
        <v>0</v>
      </c>
      <c r="Z251" s="32"/>
    </row>
    <row r="252" spans="1:26" ht="30" hidden="1" customHeight="1">
      <c r="A252" s="70" t="str">
        <f t="shared" si="15"/>
        <v/>
      </c>
      <c r="B252" s="70" t="str">
        <f t="shared" si="16"/>
        <v/>
      </c>
      <c r="C252" s="139"/>
      <c r="D252" s="26"/>
      <c r="E252" s="25"/>
      <c r="F252" s="25"/>
      <c r="G252" s="25"/>
      <c r="H252" s="25"/>
      <c r="I252" s="26"/>
      <c r="J252" s="25"/>
      <c r="K252" s="25"/>
      <c r="L252" s="193"/>
      <c r="M252" s="25"/>
      <c r="N252" s="33" t="str">
        <f t="shared" si="4"/>
        <v/>
      </c>
      <c r="O252" s="197"/>
      <c r="P252" s="194" t="str">
        <f t="shared" si="8"/>
        <v/>
      </c>
      <c r="Q252" s="79" t="str">
        <f t="shared" si="17"/>
        <v/>
      </c>
      <c r="R252" s="172">
        <f t="shared" si="18"/>
        <v>0</v>
      </c>
      <c r="S252" s="84">
        <f t="shared" si="10"/>
        <v>0</v>
      </c>
      <c r="T252" s="195">
        <f t="shared" si="11"/>
        <v>0</v>
      </c>
      <c r="U252" s="196">
        <f t="shared" si="12"/>
        <v>0</v>
      </c>
      <c r="V252" s="69" t="str">
        <f t="shared" si="19"/>
        <v/>
      </c>
      <c r="W252" s="69" t="str">
        <f t="shared" si="20"/>
        <v/>
      </c>
      <c r="X252" s="32" t="str">
        <f t="shared" si="21"/>
        <v/>
      </c>
      <c r="Y252" s="218">
        <f t="shared" si="22"/>
        <v>0</v>
      </c>
      <c r="Z252" s="32"/>
    </row>
    <row r="253" spans="1:26" ht="30" hidden="1" customHeight="1">
      <c r="A253" s="70" t="str">
        <f t="shared" si="15"/>
        <v/>
      </c>
      <c r="B253" s="70" t="str">
        <f t="shared" si="16"/>
        <v/>
      </c>
      <c r="C253" s="139"/>
      <c r="D253" s="26"/>
      <c r="E253" s="25"/>
      <c r="F253" s="25"/>
      <c r="G253" s="25"/>
      <c r="H253" s="25"/>
      <c r="I253" s="26"/>
      <c r="J253" s="25"/>
      <c r="K253" s="25"/>
      <c r="L253" s="193"/>
      <c r="M253" s="25"/>
      <c r="N253" s="33" t="str">
        <f t="shared" si="4"/>
        <v/>
      </c>
      <c r="O253" s="197"/>
      <c r="P253" s="194" t="str">
        <f t="shared" si="8"/>
        <v/>
      </c>
      <c r="Q253" s="79" t="str">
        <f t="shared" si="17"/>
        <v/>
      </c>
      <c r="R253" s="172">
        <f t="shared" si="18"/>
        <v>0</v>
      </c>
      <c r="S253" s="84">
        <f t="shared" si="10"/>
        <v>0</v>
      </c>
      <c r="T253" s="195">
        <f t="shared" si="11"/>
        <v>0</v>
      </c>
      <c r="U253" s="196">
        <f t="shared" si="12"/>
        <v>0</v>
      </c>
      <c r="V253" s="69" t="str">
        <f t="shared" si="19"/>
        <v/>
      </c>
      <c r="W253" s="69" t="str">
        <f t="shared" si="20"/>
        <v/>
      </c>
      <c r="X253" s="32" t="str">
        <f t="shared" si="21"/>
        <v/>
      </c>
      <c r="Y253" s="218">
        <f t="shared" si="22"/>
        <v>0</v>
      </c>
      <c r="Z253" s="32"/>
    </row>
    <row r="254" spans="1:26" ht="30" hidden="1" customHeight="1">
      <c r="A254" s="70" t="str">
        <f t="shared" si="15"/>
        <v/>
      </c>
      <c r="B254" s="70" t="str">
        <f t="shared" si="16"/>
        <v/>
      </c>
      <c r="C254" s="139"/>
      <c r="D254" s="26"/>
      <c r="E254" s="25"/>
      <c r="F254" s="25"/>
      <c r="G254" s="25"/>
      <c r="H254" s="25"/>
      <c r="I254" s="26"/>
      <c r="J254" s="25"/>
      <c r="K254" s="25"/>
      <c r="L254" s="193"/>
      <c r="M254" s="25"/>
      <c r="N254" s="33" t="str">
        <f t="shared" si="4"/>
        <v/>
      </c>
      <c r="O254" s="197"/>
      <c r="P254" s="194" t="str">
        <f t="shared" si="8"/>
        <v/>
      </c>
      <c r="Q254" s="79" t="str">
        <f t="shared" si="17"/>
        <v/>
      </c>
      <c r="R254" s="172">
        <f t="shared" si="18"/>
        <v>0</v>
      </c>
      <c r="S254" s="84">
        <f t="shared" si="10"/>
        <v>0</v>
      </c>
      <c r="T254" s="195">
        <f t="shared" si="11"/>
        <v>0</v>
      </c>
      <c r="U254" s="196">
        <f t="shared" si="12"/>
        <v>0</v>
      </c>
      <c r="V254" s="69" t="str">
        <f t="shared" si="19"/>
        <v/>
      </c>
      <c r="W254" s="69" t="str">
        <f t="shared" si="20"/>
        <v/>
      </c>
      <c r="X254" s="32" t="str">
        <f t="shared" si="21"/>
        <v/>
      </c>
      <c r="Y254" s="218">
        <f t="shared" si="22"/>
        <v>0</v>
      </c>
      <c r="Z254" s="32"/>
    </row>
    <row r="255" spans="1:26" ht="30" hidden="1" customHeight="1">
      <c r="A255" s="70" t="str">
        <f t="shared" si="15"/>
        <v/>
      </c>
      <c r="B255" s="70" t="str">
        <f t="shared" si="16"/>
        <v/>
      </c>
      <c r="C255" s="139"/>
      <c r="D255" s="26"/>
      <c r="E255" s="25"/>
      <c r="F255" s="25"/>
      <c r="G255" s="25"/>
      <c r="H255" s="25"/>
      <c r="I255" s="26"/>
      <c r="J255" s="25"/>
      <c r="K255" s="25"/>
      <c r="L255" s="193"/>
      <c r="M255" s="25"/>
      <c r="N255" s="33" t="str">
        <f t="shared" si="4"/>
        <v/>
      </c>
      <c r="O255" s="197"/>
      <c r="P255" s="194" t="str">
        <f t="shared" si="8"/>
        <v/>
      </c>
      <c r="Q255" s="79" t="str">
        <f t="shared" si="17"/>
        <v/>
      </c>
      <c r="R255" s="172">
        <f t="shared" si="18"/>
        <v>0</v>
      </c>
      <c r="S255" s="84">
        <f t="shared" si="10"/>
        <v>0</v>
      </c>
      <c r="T255" s="195">
        <f t="shared" si="11"/>
        <v>0</v>
      </c>
      <c r="U255" s="196">
        <f t="shared" si="12"/>
        <v>0</v>
      </c>
      <c r="V255" s="69" t="str">
        <f t="shared" si="19"/>
        <v/>
      </c>
      <c r="W255" s="69" t="str">
        <f t="shared" si="20"/>
        <v/>
      </c>
      <c r="X255" s="32" t="str">
        <f t="shared" si="21"/>
        <v/>
      </c>
      <c r="Y255" s="218">
        <f t="shared" si="22"/>
        <v>0</v>
      </c>
      <c r="Z255" s="32"/>
    </row>
    <row r="256" spans="1:26" ht="30" hidden="1" customHeight="1">
      <c r="A256" s="70" t="str">
        <f t="shared" si="15"/>
        <v/>
      </c>
      <c r="B256" s="70" t="str">
        <f t="shared" si="16"/>
        <v/>
      </c>
      <c r="C256" s="139"/>
      <c r="D256" s="26"/>
      <c r="E256" s="25"/>
      <c r="F256" s="25"/>
      <c r="G256" s="25"/>
      <c r="H256" s="25"/>
      <c r="I256" s="26"/>
      <c r="J256" s="25"/>
      <c r="K256" s="25"/>
      <c r="L256" s="193"/>
      <c r="M256" s="25"/>
      <c r="N256" s="33" t="str">
        <f t="shared" si="4"/>
        <v/>
      </c>
      <c r="O256" s="197"/>
      <c r="P256" s="194" t="str">
        <f t="shared" si="8"/>
        <v/>
      </c>
      <c r="Q256" s="79" t="str">
        <f t="shared" si="17"/>
        <v/>
      </c>
      <c r="R256" s="172">
        <f t="shared" si="18"/>
        <v>0</v>
      </c>
      <c r="S256" s="84">
        <f t="shared" si="10"/>
        <v>0</v>
      </c>
      <c r="T256" s="195">
        <f t="shared" si="11"/>
        <v>0</v>
      </c>
      <c r="U256" s="196">
        <f t="shared" si="12"/>
        <v>0</v>
      </c>
      <c r="V256" s="69" t="str">
        <f t="shared" si="19"/>
        <v/>
      </c>
      <c r="W256" s="69" t="str">
        <f t="shared" si="20"/>
        <v/>
      </c>
      <c r="X256" s="32" t="str">
        <f t="shared" si="21"/>
        <v/>
      </c>
      <c r="Y256" s="218">
        <f t="shared" si="22"/>
        <v>0</v>
      </c>
      <c r="Z256" s="32"/>
    </row>
    <row r="257" spans="1:26" ht="30" hidden="1" customHeight="1">
      <c r="A257" s="70" t="str">
        <f t="shared" si="15"/>
        <v/>
      </c>
      <c r="B257" s="70" t="str">
        <f t="shared" si="16"/>
        <v/>
      </c>
      <c r="C257" s="139"/>
      <c r="D257" s="26"/>
      <c r="E257" s="25"/>
      <c r="F257" s="25"/>
      <c r="G257" s="25"/>
      <c r="H257" s="25"/>
      <c r="I257" s="26"/>
      <c r="J257" s="25"/>
      <c r="K257" s="25"/>
      <c r="L257" s="193"/>
      <c r="M257" s="25"/>
      <c r="N257" s="33" t="str">
        <f t="shared" si="4"/>
        <v/>
      </c>
      <c r="O257" s="197"/>
      <c r="P257" s="194" t="str">
        <f t="shared" si="8"/>
        <v/>
      </c>
      <c r="Q257" s="79" t="str">
        <f t="shared" si="17"/>
        <v/>
      </c>
      <c r="R257" s="172">
        <f t="shared" si="18"/>
        <v>0</v>
      </c>
      <c r="S257" s="84">
        <f t="shared" si="10"/>
        <v>0</v>
      </c>
      <c r="T257" s="195">
        <f t="shared" si="11"/>
        <v>0</v>
      </c>
      <c r="U257" s="196">
        <f t="shared" si="12"/>
        <v>0</v>
      </c>
      <c r="V257" s="69" t="str">
        <f t="shared" si="19"/>
        <v/>
      </c>
      <c r="W257" s="69" t="str">
        <f t="shared" si="20"/>
        <v/>
      </c>
      <c r="X257" s="32" t="str">
        <f t="shared" si="21"/>
        <v/>
      </c>
      <c r="Y257" s="218">
        <f t="shared" si="22"/>
        <v>0</v>
      </c>
      <c r="Z257" s="32"/>
    </row>
    <row r="258" spans="1:26" ht="30" hidden="1" customHeight="1">
      <c r="A258" s="70" t="str">
        <f t="shared" si="15"/>
        <v/>
      </c>
      <c r="B258" s="70" t="str">
        <f t="shared" si="16"/>
        <v/>
      </c>
      <c r="C258" s="139"/>
      <c r="D258" s="26"/>
      <c r="E258" s="25"/>
      <c r="F258" s="25"/>
      <c r="G258" s="25"/>
      <c r="H258" s="25"/>
      <c r="I258" s="26"/>
      <c r="J258" s="25"/>
      <c r="K258" s="25"/>
      <c r="L258" s="193"/>
      <c r="M258" s="25"/>
      <c r="N258" s="33" t="str">
        <f t="shared" si="4"/>
        <v/>
      </c>
      <c r="O258" s="197"/>
      <c r="P258" s="194" t="str">
        <f t="shared" si="8"/>
        <v/>
      </c>
      <c r="Q258" s="79" t="str">
        <f t="shared" si="17"/>
        <v/>
      </c>
      <c r="R258" s="172">
        <f t="shared" si="18"/>
        <v>0</v>
      </c>
      <c r="S258" s="84">
        <f t="shared" si="10"/>
        <v>0</v>
      </c>
      <c r="T258" s="195">
        <f t="shared" si="11"/>
        <v>0</v>
      </c>
      <c r="U258" s="196">
        <f t="shared" si="12"/>
        <v>0</v>
      </c>
      <c r="V258" s="69" t="str">
        <f t="shared" si="19"/>
        <v/>
      </c>
      <c r="W258" s="69" t="str">
        <f t="shared" si="20"/>
        <v/>
      </c>
      <c r="X258" s="32" t="str">
        <f t="shared" si="21"/>
        <v/>
      </c>
      <c r="Y258" s="218">
        <f t="shared" si="22"/>
        <v>0</v>
      </c>
      <c r="Z258" s="32"/>
    </row>
    <row r="259" spans="1:26" ht="30" hidden="1" customHeight="1">
      <c r="A259" s="70" t="str">
        <f t="shared" si="15"/>
        <v/>
      </c>
      <c r="B259" s="70" t="str">
        <f t="shared" si="16"/>
        <v/>
      </c>
      <c r="C259" s="139"/>
      <c r="D259" s="26"/>
      <c r="E259" s="25"/>
      <c r="F259" s="25"/>
      <c r="G259" s="25"/>
      <c r="H259" s="25"/>
      <c r="I259" s="26"/>
      <c r="J259" s="25"/>
      <c r="K259" s="25"/>
      <c r="L259" s="193"/>
      <c r="M259" s="25"/>
      <c r="N259" s="33" t="str">
        <f t="shared" si="4"/>
        <v/>
      </c>
      <c r="O259" s="197"/>
      <c r="P259" s="194" t="str">
        <f t="shared" si="8"/>
        <v/>
      </c>
      <c r="Q259" s="79" t="str">
        <f t="shared" si="17"/>
        <v/>
      </c>
      <c r="R259" s="172">
        <f t="shared" si="18"/>
        <v>0</v>
      </c>
      <c r="S259" s="84">
        <f t="shared" si="10"/>
        <v>0</v>
      </c>
      <c r="T259" s="195">
        <f t="shared" si="11"/>
        <v>0</v>
      </c>
      <c r="U259" s="196">
        <f t="shared" si="12"/>
        <v>0</v>
      </c>
      <c r="V259" s="69" t="str">
        <f t="shared" si="19"/>
        <v/>
      </c>
      <c r="W259" s="69" t="str">
        <f t="shared" si="20"/>
        <v/>
      </c>
      <c r="X259" s="32" t="str">
        <f t="shared" si="21"/>
        <v/>
      </c>
      <c r="Y259" s="218">
        <f t="shared" si="22"/>
        <v>0</v>
      </c>
      <c r="Z259" s="32"/>
    </row>
    <row r="260" spans="1:26" ht="30" hidden="1" customHeight="1">
      <c r="A260" s="70" t="str">
        <f t="shared" si="15"/>
        <v/>
      </c>
      <c r="B260" s="70" t="str">
        <f t="shared" si="16"/>
        <v/>
      </c>
      <c r="C260" s="139"/>
      <c r="D260" s="26"/>
      <c r="E260" s="25"/>
      <c r="F260" s="25"/>
      <c r="G260" s="25"/>
      <c r="H260" s="25"/>
      <c r="I260" s="26"/>
      <c r="J260" s="25"/>
      <c r="K260" s="25"/>
      <c r="L260" s="193"/>
      <c r="M260" s="25"/>
      <c r="N260" s="33" t="str">
        <f t="shared" si="4"/>
        <v/>
      </c>
      <c r="O260" s="197"/>
      <c r="P260" s="194" t="str">
        <f t="shared" si="8"/>
        <v/>
      </c>
      <c r="Q260" s="79" t="str">
        <f t="shared" si="17"/>
        <v/>
      </c>
      <c r="R260" s="172">
        <f t="shared" si="18"/>
        <v>0</v>
      </c>
      <c r="S260" s="84">
        <f t="shared" si="10"/>
        <v>0</v>
      </c>
      <c r="T260" s="195">
        <f t="shared" si="11"/>
        <v>0</v>
      </c>
      <c r="U260" s="196">
        <f t="shared" si="12"/>
        <v>0</v>
      </c>
      <c r="V260" s="69" t="str">
        <f t="shared" si="19"/>
        <v/>
      </c>
      <c r="W260" s="69" t="str">
        <f t="shared" si="20"/>
        <v/>
      </c>
      <c r="X260" s="32" t="str">
        <f t="shared" si="21"/>
        <v/>
      </c>
      <c r="Y260" s="218">
        <f t="shared" si="22"/>
        <v>0</v>
      </c>
      <c r="Z260" s="32"/>
    </row>
    <row r="261" spans="1:26" ht="30" hidden="1" customHeight="1">
      <c r="A261" s="70" t="str">
        <f t="shared" si="15"/>
        <v/>
      </c>
      <c r="B261" s="70" t="str">
        <f t="shared" si="16"/>
        <v/>
      </c>
      <c r="C261" s="139"/>
      <c r="D261" s="26"/>
      <c r="E261" s="25"/>
      <c r="F261" s="25"/>
      <c r="G261" s="25"/>
      <c r="H261" s="25"/>
      <c r="I261" s="26"/>
      <c r="J261" s="25"/>
      <c r="K261" s="25"/>
      <c r="L261" s="193"/>
      <c r="M261" s="25"/>
      <c r="N261" s="33" t="str">
        <f t="shared" si="4"/>
        <v/>
      </c>
      <c r="O261" s="197"/>
      <c r="P261" s="194" t="str">
        <f t="shared" si="8"/>
        <v/>
      </c>
      <c r="Q261" s="79" t="str">
        <f t="shared" si="17"/>
        <v/>
      </c>
      <c r="R261" s="172">
        <f t="shared" si="18"/>
        <v>0</v>
      </c>
      <c r="S261" s="84">
        <f t="shared" si="10"/>
        <v>0</v>
      </c>
      <c r="T261" s="195">
        <f t="shared" si="11"/>
        <v>0</v>
      </c>
      <c r="U261" s="196">
        <f t="shared" si="12"/>
        <v>0</v>
      </c>
      <c r="V261" s="69" t="str">
        <f t="shared" si="19"/>
        <v/>
      </c>
      <c r="W261" s="69" t="str">
        <f t="shared" si="20"/>
        <v/>
      </c>
      <c r="X261" s="32" t="str">
        <f t="shared" si="21"/>
        <v/>
      </c>
      <c r="Y261" s="218">
        <f t="shared" si="22"/>
        <v>0</v>
      </c>
      <c r="Z261" s="32"/>
    </row>
    <row r="262" spans="1:26" ht="30" hidden="1" customHeight="1">
      <c r="A262" s="70" t="str">
        <f t="shared" si="15"/>
        <v/>
      </c>
      <c r="B262" s="70" t="str">
        <f t="shared" si="16"/>
        <v/>
      </c>
      <c r="C262" s="139"/>
      <c r="D262" s="26"/>
      <c r="E262" s="25"/>
      <c r="F262" s="25"/>
      <c r="G262" s="25"/>
      <c r="H262" s="25"/>
      <c r="I262" s="26"/>
      <c r="J262" s="25"/>
      <c r="K262" s="25"/>
      <c r="L262" s="193"/>
      <c r="M262" s="25"/>
      <c r="N262" s="33" t="str">
        <f t="shared" si="4"/>
        <v/>
      </c>
      <c r="O262" s="197"/>
      <c r="P262" s="194" t="str">
        <f t="shared" si="8"/>
        <v/>
      </c>
      <c r="Q262" s="79" t="str">
        <f t="shared" si="17"/>
        <v/>
      </c>
      <c r="R262" s="172">
        <f t="shared" si="18"/>
        <v>0</v>
      </c>
      <c r="S262" s="84">
        <f t="shared" si="10"/>
        <v>0</v>
      </c>
      <c r="T262" s="195">
        <f t="shared" si="11"/>
        <v>0</v>
      </c>
      <c r="U262" s="196">
        <f t="shared" si="12"/>
        <v>0</v>
      </c>
      <c r="V262" s="69" t="str">
        <f t="shared" si="19"/>
        <v/>
      </c>
      <c r="W262" s="69" t="str">
        <f t="shared" si="20"/>
        <v/>
      </c>
      <c r="X262" s="32" t="str">
        <f t="shared" si="21"/>
        <v/>
      </c>
      <c r="Y262" s="218">
        <f t="shared" si="22"/>
        <v>0</v>
      </c>
      <c r="Z262" s="32"/>
    </row>
    <row r="263" spans="1:26" ht="30" hidden="1" customHeight="1">
      <c r="A263" s="70" t="str">
        <f t="shared" si="15"/>
        <v/>
      </c>
      <c r="B263" s="70" t="str">
        <f t="shared" si="16"/>
        <v/>
      </c>
      <c r="C263" s="139"/>
      <c r="D263" s="26"/>
      <c r="E263" s="25"/>
      <c r="F263" s="25"/>
      <c r="G263" s="25"/>
      <c r="H263" s="25"/>
      <c r="I263" s="26"/>
      <c r="J263" s="25"/>
      <c r="K263" s="25"/>
      <c r="L263" s="193"/>
      <c r="M263" s="25"/>
      <c r="N263" s="33" t="str">
        <f t="shared" si="4"/>
        <v/>
      </c>
      <c r="O263" s="197"/>
      <c r="P263" s="194" t="str">
        <f t="shared" si="8"/>
        <v/>
      </c>
      <c r="Q263" s="79" t="str">
        <f t="shared" si="17"/>
        <v/>
      </c>
      <c r="R263" s="172">
        <f t="shared" si="18"/>
        <v>0</v>
      </c>
      <c r="S263" s="84">
        <f t="shared" si="10"/>
        <v>0</v>
      </c>
      <c r="T263" s="195">
        <f t="shared" si="11"/>
        <v>0</v>
      </c>
      <c r="U263" s="196">
        <f t="shared" si="12"/>
        <v>0</v>
      </c>
      <c r="V263" s="69" t="str">
        <f t="shared" si="19"/>
        <v/>
      </c>
      <c r="W263" s="69" t="str">
        <f t="shared" si="20"/>
        <v/>
      </c>
      <c r="X263" s="32" t="str">
        <f t="shared" si="21"/>
        <v/>
      </c>
      <c r="Y263" s="218">
        <f t="shared" si="22"/>
        <v>0</v>
      </c>
      <c r="Z263" s="32"/>
    </row>
    <row r="264" spans="1:26" ht="30" hidden="1" customHeight="1">
      <c r="A264" s="70" t="str">
        <f t="shared" si="15"/>
        <v/>
      </c>
      <c r="B264" s="70" t="str">
        <f t="shared" si="16"/>
        <v/>
      </c>
      <c r="C264" s="139"/>
      <c r="D264" s="26"/>
      <c r="E264" s="25"/>
      <c r="F264" s="25"/>
      <c r="G264" s="25"/>
      <c r="H264" s="25"/>
      <c r="I264" s="26"/>
      <c r="J264" s="25"/>
      <c r="K264" s="25"/>
      <c r="L264" s="193"/>
      <c r="M264" s="25"/>
      <c r="N264" s="33" t="str">
        <f t="shared" si="4"/>
        <v/>
      </c>
      <c r="O264" s="197"/>
      <c r="P264" s="194" t="str">
        <f t="shared" si="8"/>
        <v/>
      </c>
      <c r="Q264" s="79" t="str">
        <f t="shared" si="17"/>
        <v/>
      </c>
      <c r="R264" s="172">
        <f t="shared" si="18"/>
        <v>0</v>
      </c>
      <c r="S264" s="84">
        <f t="shared" si="10"/>
        <v>0</v>
      </c>
      <c r="T264" s="195">
        <f t="shared" si="11"/>
        <v>0</v>
      </c>
      <c r="U264" s="196">
        <f t="shared" si="12"/>
        <v>0</v>
      </c>
      <c r="V264" s="69" t="str">
        <f t="shared" si="19"/>
        <v/>
      </c>
      <c r="W264" s="69" t="str">
        <f t="shared" si="20"/>
        <v/>
      </c>
      <c r="X264" s="32" t="str">
        <f t="shared" si="21"/>
        <v/>
      </c>
      <c r="Y264" s="218">
        <f t="shared" si="22"/>
        <v>0</v>
      </c>
      <c r="Z264" s="32"/>
    </row>
    <row r="265" spans="1:26" ht="30" hidden="1" customHeight="1">
      <c r="A265" s="70" t="str">
        <f t="shared" si="15"/>
        <v/>
      </c>
      <c r="B265" s="70" t="str">
        <f t="shared" si="16"/>
        <v/>
      </c>
      <c r="C265" s="139"/>
      <c r="D265" s="26"/>
      <c r="E265" s="25"/>
      <c r="F265" s="25"/>
      <c r="G265" s="25"/>
      <c r="H265" s="25"/>
      <c r="I265" s="26"/>
      <c r="J265" s="25"/>
      <c r="K265" s="25"/>
      <c r="L265" s="193"/>
      <c r="M265" s="25"/>
      <c r="N265" s="33" t="str">
        <f t="shared" si="4"/>
        <v/>
      </c>
      <c r="O265" s="197"/>
      <c r="P265" s="194" t="str">
        <f t="shared" si="8"/>
        <v/>
      </c>
      <c r="Q265" s="79" t="str">
        <f t="shared" si="17"/>
        <v/>
      </c>
      <c r="R265" s="172">
        <f t="shared" si="18"/>
        <v>0</v>
      </c>
      <c r="S265" s="84">
        <f t="shared" si="10"/>
        <v>0</v>
      </c>
      <c r="T265" s="195">
        <f t="shared" si="11"/>
        <v>0</v>
      </c>
      <c r="U265" s="196">
        <f t="shared" si="12"/>
        <v>0</v>
      </c>
      <c r="V265" s="69" t="str">
        <f t="shared" si="19"/>
        <v/>
      </c>
      <c r="W265" s="69" t="str">
        <f t="shared" si="20"/>
        <v/>
      </c>
      <c r="X265" s="32" t="str">
        <f t="shared" si="21"/>
        <v/>
      </c>
      <c r="Y265" s="218">
        <f t="shared" si="22"/>
        <v>0</v>
      </c>
      <c r="Z265" s="32"/>
    </row>
    <row r="266" spans="1:26" ht="30" hidden="1" customHeight="1">
      <c r="A266" s="70" t="str">
        <f t="shared" si="15"/>
        <v/>
      </c>
      <c r="B266" s="70" t="str">
        <f t="shared" si="16"/>
        <v/>
      </c>
      <c r="C266" s="139"/>
      <c r="D266" s="26"/>
      <c r="E266" s="25"/>
      <c r="F266" s="25"/>
      <c r="G266" s="25"/>
      <c r="H266" s="25"/>
      <c r="I266" s="26"/>
      <c r="J266" s="25"/>
      <c r="K266" s="25"/>
      <c r="L266" s="193"/>
      <c r="M266" s="25"/>
      <c r="N266" s="33" t="str">
        <f t="shared" si="4"/>
        <v/>
      </c>
      <c r="O266" s="197"/>
      <c r="P266" s="194" t="str">
        <f t="shared" si="8"/>
        <v/>
      </c>
      <c r="Q266" s="79" t="str">
        <f t="shared" si="17"/>
        <v/>
      </c>
      <c r="R266" s="172">
        <f t="shared" si="18"/>
        <v>0</v>
      </c>
      <c r="S266" s="84">
        <f t="shared" si="10"/>
        <v>0</v>
      </c>
      <c r="T266" s="195">
        <f t="shared" si="11"/>
        <v>0</v>
      </c>
      <c r="U266" s="196">
        <f t="shared" si="12"/>
        <v>0</v>
      </c>
      <c r="V266" s="69" t="str">
        <f t="shared" si="19"/>
        <v/>
      </c>
      <c r="W266" s="69" t="str">
        <f t="shared" si="20"/>
        <v/>
      </c>
      <c r="X266" s="32" t="str">
        <f t="shared" si="21"/>
        <v/>
      </c>
      <c r="Y266" s="218">
        <f t="shared" si="22"/>
        <v>0</v>
      </c>
      <c r="Z266" s="32"/>
    </row>
    <row r="267" spans="1:26" ht="30" hidden="1" customHeight="1">
      <c r="A267" s="70" t="str">
        <f t="shared" si="15"/>
        <v/>
      </c>
      <c r="B267" s="70" t="str">
        <f t="shared" si="16"/>
        <v/>
      </c>
      <c r="C267" s="139"/>
      <c r="D267" s="26"/>
      <c r="E267" s="25"/>
      <c r="F267" s="25"/>
      <c r="G267" s="25"/>
      <c r="H267" s="25"/>
      <c r="I267" s="26"/>
      <c r="J267" s="25"/>
      <c r="K267" s="25"/>
      <c r="L267" s="193"/>
      <c r="M267" s="25"/>
      <c r="N267" s="33" t="str">
        <f t="shared" si="4"/>
        <v/>
      </c>
      <c r="O267" s="197"/>
      <c r="P267" s="194" t="str">
        <f t="shared" si="8"/>
        <v/>
      </c>
      <c r="Q267" s="79" t="str">
        <f t="shared" si="17"/>
        <v/>
      </c>
      <c r="R267" s="172">
        <f t="shared" si="18"/>
        <v>0</v>
      </c>
      <c r="S267" s="84">
        <f t="shared" si="10"/>
        <v>0</v>
      </c>
      <c r="T267" s="195">
        <f t="shared" si="11"/>
        <v>0</v>
      </c>
      <c r="U267" s="196">
        <f t="shared" si="12"/>
        <v>0</v>
      </c>
      <c r="V267" s="69" t="str">
        <f t="shared" si="19"/>
        <v/>
      </c>
      <c r="W267" s="69" t="str">
        <f t="shared" si="20"/>
        <v/>
      </c>
      <c r="X267" s="32" t="str">
        <f t="shared" si="21"/>
        <v/>
      </c>
      <c r="Y267" s="218">
        <f t="shared" si="22"/>
        <v>0</v>
      </c>
      <c r="Z267" s="32"/>
    </row>
    <row r="268" spans="1:26" ht="30" hidden="1" customHeight="1">
      <c r="A268" s="70" t="str">
        <f t="shared" si="15"/>
        <v/>
      </c>
      <c r="B268" s="70" t="str">
        <f t="shared" si="16"/>
        <v/>
      </c>
      <c r="C268" s="139"/>
      <c r="D268" s="26"/>
      <c r="E268" s="25"/>
      <c r="F268" s="25"/>
      <c r="G268" s="25"/>
      <c r="H268" s="25"/>
      <c r="I268" s="26"/>
      <c r="J268" s="25"/>
      <c r="K268" s="25"/>
      <c r="L268" s="193"/>
      <c r="M268" s="25"/>
      <c r="N268" s="33" t="str">
        <f t="shared" si="4"/>
        <v/>
      </c>
      <c r="O268" s="197"/>
      <c r="P268" s="194" t="str">
        <f t="shared" si="8"/>
        <v/>
      </c>
      <c r="Q268" s="79" t="str">
        <f t="shared" si="17"/>
        <v/>
      </c>
      <c r="R268" s="172">
        <f t="shared" si="18"/>
        <v>0</v>
      </c>
      <c r="S268" s="84">
        <f t="shared" si="10"/>
        <v>0</v>
      </c>
      <c r="T268" s="195">
        <f t="shared" si="11"/>
        <v>0</v>
      </c>
      <c r="U268" s="196">
        <f t="shared" si="12"/>
        <v>0</v>
      </c>
      <c r="V268" s="69" t="str">
        <f t="shared" si="19"/>
        <v/>
      </c>
      <c r="W268" s="69" t="str">
        <f t="shared" si="20"/>
        <v/>
      </c>
      <c r="X268" s="32" t="str">
        <f t="shared" si="21"/>
        <v/>
      </c>
      <c r="Y268" s="218">
        <f t="shared" si="22"/>
        <v>0</v>
      </c>
      <c r="Z268" s="32"/>
    </row>
    <row r="269" spans="1:26" ht="30" hidden="1" customHeight="1">
      <c r="A269" s="70" t="str">
        <f t="shared" si="15"/>
        <v/>
      </c>
      <c r="B269" s="70" t="str">
        <f t="shared" si="16"/>
        <v/>
      </c>
      <c r="C269" s="139"/>
      <c r="D269" s="26"/>
      <c r="E269" s="25"/>
      <c r="F269" s="25"/>
      <c r="G269" s="25"/>
      <c r="H269" s="25"/>
      <c r="I269" s="26"/>
      <c r="J269" s="25"/>
      <c r="K269" s="25"/>
      <c r="L269" s="193"/>
      <c r="M269" s="25"/>
      <c r="N269" s="33" t="str">
        <f t="shared" si="4"/>
        <v/>
      </c>
      <c r="O269" s="197"/>
      <c r="P269" s="194" t="str">
        <f t="shared" si="8"/>
        <v/>
      </c>
      <c r="Q269" s="79" t="str">
        <f t="shared" si="17"/>
        <v/>
      </c>
      <c r="R269" s="172">
        <f t="shared" si="18"/>
        <v>0</v>
      </c>
      <c r="S269" s="84">
        <f t="shared" si="10"/>
        <v>0</v>
      </c>
      <c r="T269" s="195">
        <f t="shared" si="11"/>
        <v>0</v>
      </c>
      <c r="U269" s="196">
        <f t="shared" si="12"/>
        <v>0</v>
      </c>
      <c r="V269" s="69" t="str">
        <f t="shared" si="19"/>
        <v/>
      </c>
      <c r="W269" s="69" t="str">
        <f t="shared" si="20"/>
        <v/>
      </c>
      <c r="X269" s="32" t="str">
        <f t="shared" si="21"/>
        <v/>
      </c>
      <c r="Y269" s="218">
        <f t="shared" si="22"/>
        <v>0</v>
      </c>
      <c r="Z269" s="32"/>
    </row>
    <row r="270" spans="1:26" ht="30" hidden="1" customHeight="1">
      <c r="A270" s="70" t="str">
        <f t="shared" si="15"/>
        <v/>
      </c>
      <c r="B270" s="70" t="str">
        <f t="shared" si="16"/>
        <v/>
      </c>
      <c r="C270" s="139"/>
      <c r="D270" s="26"/>
      <c r="E270" s="25"/>
      <c r="F270" s="25"/>
      <c r="G270" s="25"/>
      <c r="H270" s="25"/>
      <c r="I270" s="26"/>
      <c r="J270" s="25"/>
      <c r="K270" s="25"/>
      <c r="L270" s="193"/>
      <c r="M270" s="25"/>
      <c r="N270" s="33" t="str">
        <f t="shared" si="4"/>
        <v/>
      </c>
      <c r="O270" s="197"/>
      <c r="P270" s="194" t="str">
        <f t="shared" si="8"/>
        <v/>
      </c>
      <c r="Q270" s="79" t="str">
        <f t="shared" si="17"/>
        <v/>
      </c>
      <c r="R270" s="172">
        <f t="shared" si="18"/>
        <v>0</v>
      </c>
      <c r="S270" s="84">
        <f t="shared" si="10"/>
        <v>0</v>
      </c>
      <c r="T270" s="195">
        <f t="shared" si="11"/>
        <v>0</v>
      </c>
      <c r="U270" s="196">
        <f t="shared" si="12"/>
        <v>0</v>
      </c>
      <c r="V270" s="69" t="str">
        <f t="shared" si="19"/>
        <v/>
      </c>
      <c r="W270" s="69" t="str">
        <f t="shared" si="20"/>
        <v/>
      </c>
      <c r="X270" s="32" t="str">
        <f t="shared" si="21"/>
        <v/>
      </c>
      <c r="Y270" s="218">
        <f t="shared" si="22"/>
        <v>0</v>
      </c>
      <c r="Z270" s="32"/>
    </row>
    <row r="271" spans="1:26" ht="30" hidden="1" customHeight="1">
      <c r="A271" s="70" t="str">
        <f t="shared" si="15"/>
        <v/>
      </c>
      <c r="B271" s="70" t="str">
        <f t="shared" si="16"/>
        <v/>
      </c>
      <c r="C271" s="139"/>
      <c r="D271" s="26"/>
      <c r="E271" s="25"/>
      <c r="F271" s="25"/>
      <c r="G271" s="25"/>
      <c r="H271" s="25"/>
      <c r="I271" s="26"/>
      <c r="J271" s="25"/>
      <c r="K271" s="25"/>
      <c r="L271" s="193"/>
      <c r="M271" s="25"/>
      <c r="N271" s="33" t="str">
        <f t="shared" si="4"/>
        <v/>
      </c>
      <c r="O271" s="197"/>
      <c r="P271" s="194" t="str">
        <f t="shared" si="8"/>
        <v/>
      </c>
      <c r="Q271" s="79" t="str">
        <f t="shared" si="17"/>
        <v/>
      </c>
      <c r="R271" s="172">
        <f t="shared" si="18"/>
        <v>0</v>
      </c>
      <c r="S271" s="84">
        <f t="shared" si="10"/>
        <v>0</v>
      </c>
      <c r="T271" s="195">
        <f t="shared" si="11"/>
        <v>0</v>
      </c>
      <c r="U271" s="196">
        <f t="shared" si="12"/>
        <v>0</v>
      </c>
      <c r="V271" s="69" t="str">
        <f t="shared" si="19"/>
        <v/>
      </c>
      <c r="W271" s="69" t="str">
        <f t="shared" si="20"/>
        <v/>
      </c>
      <c r="X271" s="32" t="str">
        <f t="shared" si="21"/>
        <v/>
      </c>
      <c r="Y271" s="218">
        <f t="shared" si="22"/>
        <v>0</v>
      </c>
      <c r="Z271" s="32"/>
    </row>
    <row r="272" spans="1:26" ht="30" hidden="1" customHeight="1">
      <c r="A272" s="70" t="str">
        <f t="shared" si="15"/>
        <v/>
      </c>
      <c r="B272" s="70" t="str">
        <f t="shared" si="16"/>
        <v/>
      </c>
      <c r="C272" s="139"/>
      <c r="D272" s="26"/>
      <c r="E272" s="25"/>
      <c r="F272" s="25"/>
      <c r="G272" s="25"/>
      <c r="H272" s="25"/>
      <c r="I272" s="26"/>
      <c r="J272" s="25"/>
      <c r="K272" s="25"/>
      <c r="L272" s="193"/>
      <c r="M272" s="25"/>
      <c r="N272" s="33" t="str">
        <f t="shared" si="4"/>
        <v/>
      </c>
      <c r="O272" s="197"/>
      <c r="P272" s="194" t="str">
        <f t="shared" si="8"/>
        <v/>
      </c>
      <c r="Q272" s="79" t="str">
        <f t="shared" si="17"/>
        <v/>
      </c>
      <c r="R272" s="172">
        <f t="shared" si="18"/>
        <v>0</v>
      </c>
      <c r="S272" s="84">
        <f t="shared" si="10"/>
        <v>0</v>
      </c>
      <c r="T272" s="195">
        <f t="shared" si="11"/>
        <v>0</v>
      </c>
      <c r="U272" s="196">
        <f t="shared" si="12"/>
        <v>0</v>
      </c>
      <c r="V272" s="69" t="str">
        <f t="shared" si="19"/>
        <v/>
      </c>
      <c r="W272" s="69" t="str">
        <f t="shared" si="20"/>
        <v/>
      </c>
      <c r="X272" s="32" t="str">
        <f t="shared" si="21"/>
        <v/>
      </c>
      <c r="Y272" s="218">
        <f t="shared" si="22"/>
        <v>0</v>
      </c>
      <c r="Z272" s="32"/>
    </row>
    <row r="273" spans="1:26" ht="30" hidden="1" customHeight="1">
      <c r="A273" s="70" t="str">
        <f t="shared" si="15"/>
        <v/>
      </c>
      <c r="B273" s="70" t="str">
        <f t="shared" si="16"/>
        <v/>
      </c>
      <c r="C273" s="139"/>
      <c r="D273" s="26"/>
      <c r="E273" s="25"/>
      <c r="F273" s="25"/>
      <c r="G273" s="25"/>
      <c r="H273" s="25"/>
      <c r="I273" s="26"/>
      <c r="J273" s="25"/>
      <c r="K273" s="25"/>
      <c r="L273" s="193"/>
      <c r="M273" s="25"/>
      <c r="N273" s="33" t="str">
        <f t="shared" si="4"/>
        <v/>
      </c>
      <c r="O273" s="197"/>
      <c r="P273" s="194" t="str">
        <f t="shared" si="8"/>
        <v/>
      </c>
      <c r="Q273" s="79" t="str">
        <f t="shared" si="17"/>
        <v/>
      </c>
      <c r="R273" s="172">
        <f t="shared" si="18"/>
        <v>0</v>
      </c>
      <c r="S273" s="84">
        <f t="shared" si="10"/>
        <v>0</v>
      </c>
      <c r="T273" s="195">
        <f t="shared" si="11"/>
        <v>0</v>
      </c>
      <c r="U273" s="196">
        <f t="shared" si="12"/>
        <v>0</v>
      </c>
      <c r="V273" s="69" t="str">
        <f t="shared" si="19"/>
        <v/>
      </c>
      <c r="W273" s="69" t="str">
        <f t="shared" si="20"/>
        <v/>
      </c>
      <c r="X273" s="32" t="str">
        <f t="shared" si="21"/>
        <v/>
      </c>
      <c r="Y273" s="218">
        <f t="shared" si="22"/>
        <v>0</v>
      </c>
      <c r="Z273" s="32"/>
    </row>
    <row r="274" spans="1:26" ht="30" hidden="1" customHeight="1">
      <c r="A274" s="70" t="str">
        <f t="shared" si="15"/>
        <v/>
      </c>
      <c r="B274" s="70" t="str">
        <f t="shared" si="16"/>
        <v/>
      </c>
      <c r="C274" s="139"/>
      <c r="D274" s="26"/>
      <c r="E274" s="25"/>
      <c r="F274" s="25"/>
      <c r="G274" s="25"/>
      <c r="H274" s="25"/>
      <c r="I274" s="26"/>
      <c r="J274" s="25"/>
      <c r="K274" s="25"/>
      <c r="L274" s="193"/>
      <c r="M274" s="25"/>
      <c r="N274" s="33" t="str">
        <f t="shared" si="4"/>
        <v/>
      </c>
      <c r="O274" s="197"/>
      <c r="P274" s="194" t="str">
        <f t="shared" si="8"/>
        <v/>
      </c>
      <c r="Q274" s="79" t="str">
        <f t="shared" si="17"/>
        <v/>
      </c>
      <c r="R274" s="172">
        <f t="shared" si="18"/>
        <v>0</v>
      </c>
      <c r="S274" s="84">
        <f t="shared" si="10"/>
        <v>0</v>
      </c>
      <c r="T274" s="195">
        <f t="shared" si="11"/>
        <v>0</v>
      </c>
      <c r="U274" s="196">
        <f t="shared" si="12"/>
        <v>0</v>
      </c>
      <c r="V274" s="69" t="str">
        <f t="shared" si="19"/>
        <v/>
      </c>
      <c r="W274" s="69" t="str">
        <f t="shared" si="20"/>
        <v/>
      </c>
      <c r="X274" s="32" t="str">
        <f t="shared" si="21"/>
        <v/>
      </c>
      <c r="Y274" s="218">
        <f t="shared" si="22"/>
        <v>0</v>
      </c>
      <c r="Z274" s="32"/>
    </row>
    <row r="275" spans="1:26" ht="30" hidden="1" customHeight="1">
      <c r="A275" s="70" t="str">
        <f t="shared" si="15"/>
        <v/>
      </c>
      <c r="B275" s="70" t="str">
        <f t="shared" si="16"/>
        <v/>
      </c>
      <c r="C275" s="139"/>
      <c r="D275" s="26"/>
      <c r="E275" s="25"/>
      <c r="F275" s="25"/>
      <c r="G275" s="25"/>
      <c r="H275" s="25"/>
      <c r="I275" s="26"/>
      <c r="J275" s="25"/>
      <c r="K275" s="25"/>
      <c r="L275" s="193"/>
      <c r="M275" s="25"/>
      <c r="N275" s="33" t="str">
        <f t="shared" si="4"/>
        <v/>
      </c>
      <c r="O275" s="197"/>
      <c r="P275" s="194" t="str">
        <f t="shared" si="8"/>
        <v/>
      </c>
      <c r="Q275" s="79" t="str">
        <f t="shared" si="17"/>
        <v/>
      </c>
      <c r="R275" s="172">
        <f t="shared" si="18"/>
        <v>0</v>
      </c>
      <c r="S275" s="84">
        <f t="shared" si="10"/>
        <v>0</v>
      </c>
      <c r="T275" s="195">
        <f t="shared" si="11"/>
        <v>0</v>
      </c>
      <c r="U275" s="196">
        <f t="shared" si="12"/>
        <v>0</v>
      </c>
      <c r="V275" s="69" t="str">
        <f t="shared" si="19"/>
        <v/>
      </c>
      <c r="W275" s="69" t="str">
        <f t="shared" si="20"/>
        <v/>
      </c>
      <c r="X275" s="32" t="str">
        <f t="shared" si="21"/>
        <v/>
      </c>
      <c r="Y275" s="218">
        <f t="shared" si="22"/>
        <v>0</v>
      </c>
      <c r="Z275" s="32"/>
    </row>
    <row r="276" spans="1:26" ht="30" hidden="1" customHeight="1">
      <c r="A276" s="70" t="str">
        <f t="shared" si="15"/>
        <v/>
      </c>
      <c r="B276" s="70" t="str">
        <f t="shared" si="16"/>
        <v/>
      </c>
      <c r="C276" s="139"/>
      <c r="D276" s="26"/>
      <c r="E276" s="25"/>
      <c r="F276" s="25"/>
      <c r="G276" s="25"/>
      <c r="H276" s="25"/>
      <c r="I276" s="26"/>
      <c r="J276" s="25"/>
      <c r="K276" s="25"/>
      <c r="L276" s="193"/>
      <c r="M276" s="25"/>
      <c r="N276" s="33" t="str">
        <f t="shared" si="4"/>
        <v/>
      </c>
      <c r="O276" s="197"/>
      <c r="P276" s="194" t="str">
        <f t="shared" si="8"/>
        <v/>
      </c>
      <c r="Q276" s="79" t="str">
        <f t="shared" si="17"/>
        <v/>
      </c>
      <c r="R276" s="172">
        <f t="shared" si="18"/>
        <v>0</v>
      </c>
      <c r="S276" s="84">
        <f t="shared" si="10"/>
        <v>0</v>
      </c>
      <c r="T276" s="195">
        <f t="shared" si="11"/>
        <v>0</v>
      </c>
      <c r="U276" s="196">
        <f t="shared" si="12"/>
        <v>0</v>
      </c>
      <c r="V276" s="69" t="str">
        <f t="shared" si="19"/>
        <v/>
      </c>
      <c r="W276" s="69" t="str">
        <f t="shared" si="20"/>
        <v/>
      </c>
      <c r="X276" s="32" t="str">
        <f t="shared" si="21"/>
        <v/>
      </c>
      <c r="Y276" s="218">
        <f t="shared" si="22"/>
        <v>0</v>
      </c>
      <c r="Z276" s="32"/>
    </row>
    <row r="277" spans="1:26" ht="30" hidden="1" customHeight="1">
      <c r="A277" s="70" t="str">
        <f t="shared" si="15"/>
        <v/>
      </c>
      <c r="B277" s="70" t="str">
        <f t="shared" si="16"/>
        <v/>
      </c>
      <c r="C277" s="139"/>
      <c r="D277" s="26"/>
      <c r="E277" s="25"/>
      <c r="F277" s="25"/>
      <c r="G277" s="25"/>
      <c r="H277" s="25"/>
      <c r="I277" s="26"/>
      <c r="J277" s="25"/>
      <c r="K277" s="25"/>
      <c r="L277" s="193"/>
      <c r="M277" s="25"/>
      <c r="N277" s="33" t="str">
        <f t="shared" si="4"/>
        <v/>
      </c>
      <c r="O277" s="197"/>
      <c r="P277" s="194" t="str">
        <f t="shared" si="8"/>
        <v/>
      </c>
      <c r="Q277" s="79" t="str">
        <f t="shared" si="17"/>
        <v/>
      </c>
      <c r="R277" s="172">
        <f t="shared" si="18"/>
        <v>0</v>
      </c>
      <c r="S277" s="84">
        <f t="shared" si="10"/>
        <v>0</v>
      </c>
      <c r="T277" s="195">
        <f t="shared" si="11"/>
        <v>0</v>
      </c>
      <c r="U277" s="196">
        <f t="shared" si="12"/>
        <v>0</v>
      </c>
      <c r="V277" s="69" t="str">
        <f t="shared" si="19"/>
        <v/>
      </c>
      <c r="W277" s="69" t="str">
        <f t="shared" si="20"/>
        <v/>
      </c>
      <c r="X277" s="32" t="str">
        <f t="shared" si="21"/>
        <v/>
      </c>
      <c r="Y277" s="218">
        <f t="shared" si="22"/>
        <v>0</v>
      </c>
      <c r="Z277" s="32"/>
    </row>
    <row r="278" spans="1:26" ht="30" hidden="1" customHeight="1">
      <c r="A278" s="70" t="str">
        <f t="shared" si="15"/>
        <v/>
      </c>
      <c r="B278" s="70" t="str">
        <f t="shared" si="16"/>
        <v/>
      </c>
      <c r="C278" s="139"/>
      <c r="D278" s="26"/>
      <c r="E278" s="25"/>
      <c r="F278" s="25"/>
      <c r="G278" s="25"/>
      <c r="H278" s="25"/>
      <c r="I278" s="26"/>
      <c r="J278" s="25"/>
      <c r="K278" s="25"/>
      <c r="L278" s="193"/>
      <c r="M278" s="25"/>
      <c r="N278" s="33" t="str">
        <f t="shared" si="4"/>
        <v/>
      </c>
      <c r="O278" s="197"/>
      <c r="P278" s="194" t="str">
        <f t="shared" si="8"/>
        <v/>
      </c>
      <c r="Q278" s="79" t="str">
        <f t="shared" si="17"/>
        <v/>
      </c>
      <c r="R278" s="172">
        <f t="shared" si="18"/>
        <v>0</v>
      </c>
      <c r="S278" s="84">
        <f t="shared" si="10"/>
        <v>0</v>
      </c>
      <c r="T278" s="195">
        <f t="shared" si="11"/>
        <v>0</v>
      </c>
      <c r="U278" s="196">
        <f t="shared" si="12"/>
        <v>0</v>
      </c>
      <c r="V278" s="69" t="str">
        <f t="shared" si="19"/>
        <v/>
      </c>
      <c r="W278" s="69" t="str">
        <f t="shared" si="20"/>
        <v/>
      </c>
      <c r="X278" s="32" t="str">
        <f t="shared" si="21"/>
        <v/>
      </c>
      <c r="Y278" s="218">
        <f t="shared" si="22"/>
        <v>0</v>
      </c>
      <c r="Z278" s="32"/>
    </row>
    <row r="279" spans="1:26" ht="30" hidden="1" customHeight="1">
      <c r="A279" s="70" t="str">
        <f t="shared" si="15"/>
        <v/>
      </c>
      <c r="B279" s="70" t="str">
        <f t="shared" si="16"/>
        <v/>
      </c>
      <c r="C279" s="139"/>
      <c r="D279" s="26"/>
      <c r="E279" s="25"/>
      <c r="F279" s="25"/>
      <c r="G279" s="25"/>
      <c r="H279" s="25"/>
      <c r="I279" s="26"/>
      <c r="J279" s="25"/>
      <c r="K279" s="25"/>
      <c r="L279" s="193"/>
      <c r="M279" s="25"/>
      <c r="N279" s="33" t="str">
        <f t="shared" si="4"/>
        <v/>
      </c>
      <c r="O279" s="197"/>
      <c r="P279" s="194" t="str">
        <f t="shared" si="8"/>
        <v/>
      </c>
      <c r="Q279" s="79" t="str">
        <f t="shared" si="17"/>
        <v/>
      </c>
      <c r="R279" s="172">
        <f t="shared" si="18"/>
        <v>0</v>
      </c>
      <c r="S279" s="84">
        <f t="shared" si="10"/>
        <v>0</v>
      </c>
      <c r="T279" s="195">
        <f t="shared" si="11"/>
        <v>0</v>
      </c>
      <c r="U279" s="196">
        <f t="shared" si="12"/>
        <v>0</v>
      </c>
      <c r="V279" s="69" t="str">
        <f t="shared" si="19"/>
        <v/>
      </c>
      <c r="W279" s="69" t="str">
        <f t="shared" si="20"/>
        <v/>
      </c>
      <c r="X279" s="32" t="str">
        <f t="shared" si="21"/>
        <v/>
      </c>
      <c r="Y279" s="218">
        <f t="shared" si="22"/>
        <v>0</v>
      </c>
      <c r="Z279" s="32"/>
    </row>
    <row r="280" spans="1:26" ht="30" hidden="1" customHeight="1">
      <c r="A280" s="70" t="str">
        <f t="shared" si="15"/>
        <v/>
      </c>
      <c r="B280" s="70" t="str">
        <f t="shared" si="16"/>
        <v/>
      </c>
      <c r="C280" s="139"/>
      <c r="D280" s="26"/>
      <c r="E280" s="25"/>
      <c r="F280" s="25"/>
      <c r="G280" s="25"/>
      <c r="H280" s="25"/>
      <c r="I280" s="26"/>
      <c r="J280" s="25"/>
      <c r="K280" s="25"/>
      <c r="L280" s="193"/>
      <c r="M280" s="25"/>
      <c r="N280" s="33" t="str">
        <f t="shared" si="4"/>
        <v/>
      </c>
      <c r="O280" s="197"/>
      <c r="P280" s="194" t="str">
        <f t="shared" si="8"/>
        <v/>
      </c>
      <c r="Q280" s="79" t="str">
        <f t="shared" si="17"/>
        <v/>
      </c>
      <c r="R280" s="172">
        <f t="shared" si="18"/>
        <v>0</v>
      </c>
      <c r="S280" s="84">
        <f t="shared" si="10"/>
        <v>0</v>
      </c>
      <c r="T280" s="195">
        <f t="shared" si="11"/>
        <v>0</v>
      </c>
      <c r="U280" s="196">
        <f t="shared" si="12"/>
        <v>0</v>
      </c>
      <c r="V280" s="69" t="str">
        <f t="shared" si="19"/>
        <v/>
      </c>
      <c r="W280" s="69" t="str">
        <f t="shared" si="20"/>
        <v/>
      </c>
      <c r="X280" s="32" t="str">
        <f t="shared" si="21"/>
        <v/>
      </c>
      <c r="Y280" s="218">
        <f t="shared" si="22"/>
        <v>0</v>
      </c>
      <c r="Z280" s="32"/>
    </row>
    <row r="281" spans="1:26" ht="30" hidden="1" customHeight="1">
      <c r="A281" s="70" t="str">
        <f t="shared" si="15"/>
        <v/>
      </c>
      <c r="B281" s="70" t="str">
        <f t="shared" si="16"/>
        <v/>
      </c>
      <c r="C281" s="139"/>
      <c r="D281" s="26"/>
      <c r="E281" s="25"/>
      <c r="F281" s="25"/>
      <c r="G281" s="25"/>
      <c r="H281" s="25"/>
      <c r="I281" s="26"/>
      <c r="J281" s="25"/>
      <c r="K281" s="25"/>
      <c r="L281" s="193"/>
      <c r="M281" s="25"/>
      <c r="N281" s="33" t="str">
        <f t="shared" si="4"/>
        <v/>
      </c>
      <c r="O281" s="197"/>
      <c r="P281" s="194" t="str">
        <f t="shared" si="8"/>
        <v/>
      </c>
      <c r="Q281" s="79" t="str">
        <f t="shared" si="17"/>
        <v/>
      </c>
      <c r="R281" s="172">
        <f t="shared" si="18"/>
        <v>0</v>
      </c>
      <c r="S281" s="84">
        <f t="shared" si="10"/>
        <v>0</v>
      </c>
      <c r="T281" s="195">
        <f t="shared" si="11"/>
        <v>0</v>
      </c>
      <c r="U281" s="196">
        <f t="shared" si="12"/>
        <v>0</v>
      </c>
      <c r="V281" s="69" t="str">
        <f t="shared" si="19"/>
        <v/>
      </c>
      <c r="W281" s="69" t="str">
        <f t="shared" si="20"/>
        <v/>
      </c>
      <c r="X281" s="32" t="str">
        <f t="shared" si="21"/>
        <v/>
      </c>
      <c r="Y281" s="218">
        <f t="shared" si="22"/>
        <v>0</v>
      </c>
      <c r="Z281" s="32"/>
    </row>
    <row r="282" spans="1:26" ht="30" hidden="1" customHeight="1">
      <c r="A282" s="70" t="str">
        <f t="shared" si="15"/>
        <v/>
      </c>
      <c r="B282" s="70" t="str">
        <f t="shared" si="16"/>
        <v/>
      </c>
      <c r="C282" s="139"/>
      <c r="D282" s="26"/>
      <c r="E282" s="25"/>
      <c r="F282" s="25"/>
      <c r="G282" s="25"/>
      <c r="H282" s="25"/>
      <c r="I282" s="26"/>
      <c r="J282" s="25"/>
      <c r="K282" s="25"/>
      <c r="L282" s="193"/>
      <c r="M282" s="25"/>
      <c r="N282" s="33" t="str">
        <f t="shared" si="4"/>
        <v/>
      </c>
      <c r="O282" s="197"/>
      <c r="P282" s="194" t="str">
        <f t="shared" si="8"/>
        <v/>
      </c>
      <c r="Q282" s="79" t="str">
        <f t="shared" si="17"/>
        <v/>
      </c>
      <c r="R282" s="172">
        <f t="shared" si="18"/>
        <v>0</v>
      </c>
      <c r="S282" s="84">
        <f t="shared" si="10"/>
        <v>0</v>
      </c>
      <c r="T282" s="195">
        <f t="shared" si="11"/>
        <v>0</v>
      </c>
      <c r="U282" s="196">
        <f t="shared" si="12"/>
        <v>0</v>
      </c>
      <c r="V282" s="69" t="str">
        <f t="shared" si="19"/>
        <v/>
      </c>
      <c r="W282" s="69" t="str">
        <f t="shared" si="20"/>
        <v/>
      </c>
      <c r="X282" s="32" t="str">
        <f t="shared" si="21"/>
        <v/>
      </c>
      <c r="Y282" s="218">
        <f t="shared" si="22"/>
        <v>0</v>
      </c>
      <c r="Z282" s="32"/>
    </row>
    <row r="283" spans="1:26" ht="30" hidden="1" customHeight="1">
      <c r="A283" s="70" t="str">
        <f t="shared" si="15"/>
        <v/>
      </c>
      <c r="B283" s="70" t="str">
        <f t="shared" si="16"/>
        <v/>
      </c>
      <c r="C283" s="139"/>
      <c r="D283" s="26"/>
      <c r="E283" s="25"/>
      <c r="F283" s="25"/>
      <c r="G283" s="25"/>
      <c r="H283" s="25"/>
      <c r="I283" s="26"/>
      <c r="J283" s="25"/>
      <c r="K283" s="25"/>
      <c r="L283" s="193"/>
      <c r="M283" s="25"/>
      <c r="N283" s="33" t="str">
        <f t="shared" si="4"/>
        <v/>
      </c>
      <c r="O283" s="197"/>
      <c r="P283" s="194" t="str">
        <f t="shared" si="8"/>
        <v/>
      </c>
      <c r="Q283" s="79" t="str">
        <f t="shared" si="17"/>
        <v/>
      </c>
      <c r="R283" s="172">
        <f t="shared" si="18"/>
        <v>0</v>
      </c>
      <c r="S283" s="84">
        <f t="shared" si="10"/>
        <v>0</v>
      </c>
      <c r="T283" s="195">
        <f t="shared" si="11"/>
        <v>0</v>
      </c>
      <c r="U283" s="196">
        <f t="shared" si="12"/>
        <v>0</v>
      </c>
      <c r="V283" s="69" t="str">
        <f t="shared" si="19"/>
        <v/>
      </c>
      <c r="W283" s="69" t="str">
        <f t="shared" si="20"/>
        <v/>
      </c>
      <c r="X283" s="32" t="str">
        <f t="shared" si="21"/>
        <v/>
      </c>
      <c r="Y283" s="218">
        <f t="shared" si="22"/>
        <v>0</v>
      </c>
      <c r="Z283" s="32"/>
    </row>
    <row r="284" spans="1:26" ht="30" hidden="1" customHeight="1">
      <c r="A284" s="70" t="str">
        <f t="shared" si="15"/>
        <v/>
      </c>
      <c r="B284" s="70" t="str">
        <f t="shared" si="16"/>
        <v/>
      </c>
      <c r="C284" s="139"/>
      <c r="D284" s="26"/>
      <c r="E284" s="25"/>
      <c r="F284" s="25"/>
      <c r="G284" s="25"/>
      <c r="H284" s="25"/>
      <c r="I284" s="26"/>
      <c r="J284" s="25"/>
      <c r="K284" s="25"/>
      <c r="L284" s="193"/>
      <c r="M284" s="25"/>
      <c r="N284" s="33" t="str">
        <f t="shared" si="4"/>
        <v/>
      </c>
      <c r="O284" s="197"/>
      <c r="P284" s="194" t="str">
        <f t="shared" si="8"/>
        <v/>
      </c>
      <c r="Q284" s="79" t="str">
        <f t="shared" si="17"/>
        <v/>
      </c>
      <c r="R284" s="172">
        <f t="shared" si="18"/>
        <v>0</v>
      </c>
      <c r="S284" s="84">
        <f t="shared" si="10"/>
        <v>0</v>
      </c>
      <c r="T284" s="195">
        <f t="shared" si="11"/>
        <v>0</v>
      </c>
      <c r="U284" s="196">
        <f t="shared" si="12"/>
        <v>0</v>
      </c>
      <c r="V284" s="69" t="str">
        <f t="shared" si="19"/>
        <v/>
      </c>
      <c r="W284" s="69" t="str">
        <f t="shared" si="20"/>
        <v/>
      </c>
      <c r="X284" s="32" t="str">
        <f t="shared" si="21"/>
        <v/>
      </c>
      <c r="Y284" s="218">
        <f t="shared" si="22"/>
        <v>0</v>
      </c>
      <c r="Z284" s="32"/>
    </row>
    <row r="285" spans="1:26" ht="30" hidden="1" customHeight="1">
      <c r="A285" s="70" t="str">
        <f t="shared" si="15"/>
        <v/>
      </c>
      <c r="B285" s="70" t="str">
        <f t="shared" si="16"/>
        <v/>
      </c>
      <c r="C285" s="139"/>
      <c r="D285" s="26"/>
      <c r="E285" s="25"/>
      <c r="F285" s="25"/>
      <c r="G285" s="25"/>
      <c r="H285" s="25"/>
      <c r="I285" s="26"/>
      <c r="J285" s="25"/>
      <c r="K285" s="25"/>
      <c r="L285" s="193"/>
      <c r="M285" s="25"/>
      <c r="N285" s="33" t="str">
        <f t="shared" si="4"/>
        <v/>
      </c>
      <c r="O285" s="197"/>
      <c r="P285" s="194" t="str">
        <f t="shared" si="8"/>
        <v/>
      </c>
      <c r="Q285" s="79" t="str">
        <f t="shared" si="17"/>
        <v/>
      </c>
      <c r="R285" s="172">
        <f t="shared" si="18"/>
        <v>0</v>
      </c>
      <c r="S285" s="84">
        <f t="shared" si="10"/>
        <v>0</v>
      </c>
      <c r="T285" s="195">
        <f t="shared" si="11"/>
        <v>0</v>
      </c>
      <c r="U285" s="196">
        <f t="shared" si="12"/>
        <v>0</v>
      </c>
      <c r="V285" s="69" t="str">
        <f t="shared" si="19"/>
        <v/>
      </c>
      <c r="W285" s="69" t="str">
        <f t="shared" si="20"/>
        <v/>
      </c>
      <c r="X285" s="32" t="str">
        <f t="shared" si="21"/>
        <v/>
      </c>
      <c r="Y285" s="218">
        <f t="shared" si="22"/>
        <v>0</v>
      </c>
      <c r="Z285" s="32"/>
    </row>
    <row r="286" spans="1:26" ht="30" hidden="1" customHeight="1">
      <c r="A286" s="70" t="str">
        <f t="shared" si="15"/>
        <v/>
      </c>
      <c r="B286" s="70" t="str">
        <f t="shared" si="16"/>
        <v/>
      </c>
      <c r="C286" s="139"/>
      <c r="D286" s="26"/>
      <c r="E286" s="25"/>
      <c r="F286" s="25"/>
      <c r="G286" s="25"/>
      <c r="H286" s="25"/>
      <c r="I286" s="26"/>
      <c r="J286" s="25"/>
      <c r="K286" s="25"/>
      <c r="L286" s="193"/>
      <c r="M286" s="25"/>
      <c r="N286" s="33" t="str">
        <f t="shared" si="4"/>
        <v/>
      </c>
      <c r="O286" s="197"/>
      <c r="P286" s="194" t="str">
        <f t="shared" si="8"/>
        <v/>
      </c>
      <c r="Q286" s="79" t="str">
        <f t="shared" si="17"/>
        <v/>
      </c>
      <c r="R286" s="172">
        <f t="shared" si="18"/>
        <v>0</v>
      </c>
      <c r="S286" s="84">
        <f t="shared" si="10"/>
        <v>0</v>
      </c>
      <c r="T286" s="195">
        <f t="shared" si="11"/>
        <v>0</v>
      </c>
      <c r="U286" s="196">
        <f t="shared" si="12"/>
        <v>0</v>
      </c>
      <c r="V286" s="69" t="str">
        <f t="shared" si="19"/>
        <v/>
      </c>
      <c r="W286" s="69" t="str">
        <f t="shared" si="20"/>
        <v/>
      </c>
      <c r="X286" s="32" t="str">
        <f t="shared" si="21"/>
        <v/>
      </c>
      <c r="Y286" s="218">
        <f t="shared" si="22"/>
        <v>0</v>
      </c>
      <c r="Z286" s="32"/>
    </row>
    <row r="287" spans="1:26" ht="30" hidden="1" customHeight="1">
      <c r="A287" s="70" t="str">
        <f t="shared" si="15"/>
        <v/>
      </c>
      <c r="B287" s="70" t="str">
        <f t="shared" si="16"/>
        <v/>
      </c>
      <c r="C287" s="139"/>
      <c r="D287" s="26"/>
      <c r="E287" s="25"/>
      <c r="F287" s="25"/>
      <c r="G287" s="25"/>
      <c r="H287" s="25"/>
      <c r="I287" s="26"/>
      <c r="J287" s="25"/>
      <c r="K287" s="25"/>
      <c r="L287" s="193"/>
      <c r="M287" s="25"/>
      <c r="N287" s="33" t="str">
        <f t="shared" si="4"/>
        <v/>
      </c>
      <c r="O287" s="197"/>
      <c r="P287" s="194" t="str">
        <f t="shared" si="8"/>
        <v/>
      </c>
      <c r="Q287" s="79" t="str">
        <f t="shared" si="17"/>
        <v/>
      </c>
      <c r="R287" s="172">
        <f t="shared" si="18"/>
        <v>0</v>
      </c>
      <c r="S287" s="84">
        <f t="shared" si="10"/>
        <v>0</v>
      </c>
      <c r="T287" s="195">
        <f t="shared" si="11"/>
        <v>0</v>
      </c>
      <c r="U287" s="196">
        <f t="shared" si="12"/>
        <v>0</v>
      </c>
      <c r="V287" s="69" t="str">
        <f t="shared" si="19"/>
        <v/>
      </c>
      <c r="W287" s="69" t="str">
        <f t="shared" si="20"/>
        <v/>
      </c>
      <c r="X287" s="32" t="str">
        <f t="shared" si="21"/>
        <v/>
      </c>
      <c r="Y287" s="218">
        <f t="shared" si="22"/>
        <v>0</v>
      </c>
      <c r="Z287" s="32"/>
    </row>
    <row r="288" spans="1:26" ht="30" hidden="1" customHeight="1">
      <c r="A288" s="70" t="str">
        <f t="shared" si="15"/>
        <v/>
      </c>
      <c r="B288" s="70" t="str">
        <f t="shared" si="16"/>
        <v/>
      </c>
      <c r="C288" s="139"/>
      <c r="D288" s="26"/>
      <c r="E288" s="25"/>
      <c r="F288" s="25"/>
      <c r="G288" s="25"/>
      <c r="H288" s="25"/>
      <c r="I288" s="26"/>
      <c r="J288" s="25"/>
      <c r="K288" s="25"/>
      <c r="L288" s="193"/>
      <c r="M288" s="25"/>
      <c r="N288" s="33" t="str">
        <f t="shared" si="4"/>
        <v/>
      </c>
      <c r="O288" s="197"/>
      <c r="P288" s="194" t="str">
        <f t="shared" si="8"/>
        <v/>
      </c>
      <c r="Q288" s="79" t="str">
        <f t="shared" si="17"/>
        <v/>
      </c>
      <c r="R288" s="172">
        <f t="shared" si="18"/>
        <v>0</v>
      </c>
      <c r="S288" s="84">
        <f t="shared" si="10"/>
        <v>0</v>
      </c>
      <c r="T288" s="195">
        <f t="shared" si="11"/>
        <v>0</v>
      </c>
      <c r="U288" s="196">
        <f t="shared" si="12"/>
        <v>0</v>
      </c>
      <c r="V288" s="69" t="str">
        <f t="shared" si="19"/>
        <v/>
      </c>
      <c r="W288" s="69" t="str">
        <f t="shared" si="20"/>
        <v/>
      </c>
      <c r="X288" s="32" t="str">
        <f t="shared" si="21"/>
        <v/>
      </c>
      <c r="Y288" s="218">
        <f t="shared" si="22"/>
        <v>0</v>
      </c>
      <c r="Z288" s="32"/>
    </row>
    <row r="289" spans="1:26" ht="30" hidden="1" customHeight="1">
      <c r="A289" s="70" t="str">
        <f t="shared" si="15"/>
        <v/>
      </c>
      <c r="B289" s="70" t="str">
        <f t="shared" si="16"/>
        <v/>
      </c>
      <c r="C289" s="139"/>
      <c r="D289" s="26"/>
      <c r="E289" s="25"/>
      <c r="F289" s="25"/>
      <c r="G289" s="25"/>
      <c r="H289" s="25"/>
      <c r="I289" s="26"/>
      <c r="J289" s="25"/>
      <c r="K289" s="25"/>
      <c r="L289" s="193"/>
      <c r="M289" s="25"/>
      <c r="N289" s="33" t="str">
        <f t="shared" si="4"/>
        <v/>
      </c>
      <c r="O289" s="197"/>
      <c r="P289" s="194" t="str">
        <f t="shared" si="8"/>
        <v/>
      </c>
      <c r="Q289" s="79" t="str">
        <f t="shared" si="17"/>
        <v/>
      </c>
      <c r="R289" s="172">
        <f t="shared" si="18"/>
        <v>0</v>
      </c>
      <c r="S289" s="84">
        <f t="shared" si="10"/>
        <v>0</v>
      </c>
      <c r="T289" s="195">
        <f t="shared" si="11"/>
        <v>0</v>
      </c>
      <c r="U289" s="196">
        <f t="shared" si="12"/>
        <v>0</v>
      </c>
      <c r="V289" s="69" t="str">
        <f t="shared" si="19"/>
        <v/>
      </c>
      <c r="W289" s="69" t="str">
        <f t="shared" si="20"/>
        <v/>
      </c>
      <c r="X289" s="32" t="str">
        <f t="shared" si="21"/>
        <v/>
      </c>
      <c r="Y289" s="218">
        <f t="shared" si="22"/>
        <v>0</v>
      </c>
      <c r="Z289" s="32"/>
    </row>
    <row r="290" spans="1:26" ht="30" hidden="1" customHeight="1">
      <c r="A290" s="70" t="str">
        <f t="shared" si="15"/>
        <v/>
      </c>
      <c r="B290" s="70" t="str">
        <f t="shared" si="16"/>
        <v/>
      </c>
      <c r="C290" s="139"/>
      <c r="D290" s="26"/>
      <c r="E290" s="25"/>
      <c r="F290" s="25"/>
      <c r="G290" s="25"/>
      <c r="H290" s="25"/>
      <c r="I290" s="26"/>
      <c r="J290" s="25"/>
      <c r="K290" s="25"/>
      <c r="L290" s="193"/>
      <c r="M290" s="25"/>
      <c r="N290" s="33" t="str">
        <f t="shared" si="4"/>
        <v/>
      </c>
      <c r="O290" s="197"/>
      <c r="P290" s="194" t="str">
        <f t="shared" si="8"/>
        <v/>
      </c>
      <c r="Q290" s="79" t="str">
        <f t="shared" si="17"/>
        <v/>
      </c>
      <c r="R290" s="172">
        <f t="shared" si="18"/>
        <v>0</v>
      </c>
      <c r="S290" s="84">
        <f t="shared" si="10"/>
        <v>0</v>
      </c>
      <c r="T290" s="195">
        <f t="shared" si="11"/>
        <v>0</v>
      </c>
      <c r="U290" s="196">
        <f t="shared" si="12"/>
        <v>0</v>
      </c>
      <c r="V290" s="69" t="str">
        <f t="shared" si="19"/>
        <v/>
      </c>
      <c r="W290" s="69" t="str">
        <f t="shared" si="20"/>
        <v/>
      </c>
      <c r="X290" s="32" t="str">
        <f t="shared" si="21"/>
        <v/>
      </c>
      <c r="Y290" s="218">
        <f t="shared" si="22"/>
        <v>0</v>
      </c>
      <c r="Z290" s="32"/>
    </row>
    <row r="291" spans="1:26" ht="30" hidden="1" customHeight="1">
      <c r="A291" s="70" t="str">
        <f t="shared" si="15"/>
        <v/>
      </c>
      <c r="B291" s="70" t="str">
        <f t="shared" si="16"/>
        <v/>
      </c>
      <c r="C291" s="139"/>
      <c r="D291" s="26"/>
      <c r="E291" s="25"/>
      <c r="F291" s="25"/>
      <c r="G291" s="25"/>
      <c r="H291" s="25"/>
      <c r="I291" s="26"/>
      <c r="J291" s="25"/>
      <c r="K291" s="25"/>
      <c r="L291" s="193"/>
      <c r="M291" s="25"/>
      <c r="N291" s="33" t="str">
        <f t="shared" si="4"/>
        <v/>
      </c>
      <c r="O291" s="197"/>
      <c r="P291" s="194" t="str">
        <f t="shared" si="8"/>
        <v/>
      </c>
      <c r="Q291" s="79" t="str">
        <f t="shared" si="17"/>
        <v/>
      </c>
      <c r="R291" s="172">
        <f t="shared" si="18"/>
        <v>0</v>
      </c>
      <c r="S291" s="84">
        <f t="shared" si="10"/>
        <v>0</v>
      </c>
      <c r="T291" s="195">
        <f t="shared" si="11"/>
        <v>0</v>
      </c>
      <c r="U291" s="196">
        <f t="shared" si="12"/>
        <v>0</v>
      </c>
      <c r="V291" s="69" t="str">
        <f t="shared" si="19"/>
        <v/>
      </c>
      <c r="W291" s="69" t="str">
        <f t="shared" si="20"/>
        <v/>
      </c>
      <c r="X291" s="32" t="str">
        <f t="shared" si="21"/>
        <v/>
      </c>
      <c r="Y291" s="218">
        <f t="shared" si="22"/>
        <v>0</v>
      </c>
      <c r="Z291" s="32"/>
    </row>
    <row r="292" spans="1:26" ht="30" hidden="1" customHeight="1">
      <c r="A292" s="70" t="str">
        <f t="shared" si="15"/>
        <v/>
      </c>
      <c r="B292" s="70" t="str">
        <f t="shared" si="16"/>
        <v/>
      </c>
      <c r="C292" s="139"/>
      <c r="D292" s="26"/>
      <c r="E292" s="25"/>
      <c r="F292" s="25"/>
      <c r="G292" s="25"/>
      <c r="H292" s="25"/>
      <c r="I292" s="26"/>
      <c r="J292" s="25"/>
      <c r="K292" s="25"/>
      <c r="L292" s="193"/>
      <c r="M292" s="25"/>
      <c r="N292" s="33" t="str">
        <f t="shared" si="4"/>
        <v/>
      </c>
      <c r="O292" s="197"/>
      <c r="P292" s="194" t="str">
        <f t="shared" si="8"/>
        <v/>
      </c>
      <c r="Q292" s="79" t="str">
        <f t="shared" si="17"/>
        <v/>
      </c>
      <c r="R292" s="172">
        <f t="shared" si="18"/>
        <v>0</v>
      </c>
      <c r="S292" s="84">
        <f t="shared" si="10"/>
        <v>0</v>
      </c>
      <c r="T292" s="195">
        <f t="shared" si="11"/>
        <v>0</v>
      </c>
      <c r="U292" s="196">
        <f t="shared" si="12"/>
        <v>0</v>
      </c>
      <c r="V292" s="69" t="str">
        <f t="shared" si="19"/>
        <v/>
      </c>
      <c r="W292" s="69" t="str">
        <f t="shared" si="20"/>
        <v/>
      </c>
      <c r="X292" s="32" t="str">
        <f t="shared" si="21"/>
        <v/>
      </c>
      <c r="Y292" s="218">
        <f t="shared" si="22"/>
        <v>0</v>
      </c>
      <c r="Z292" s="32"/>
    </row>
    <row r="293" spans="1:26" ht="30" hidden="1" customHeight="1">
      <c r="A293" s="70" t="str">
        <f t="shared" si="15"/>
        <v/>
      </c>
      <c r="B293" s="70" t="str">
        <f t="shared" si="16"/>
        <v/>
      </c>
      <c r="C293" s="192"/>
      <c r="D293" s="33"/>
      <c r="E293" s="25"/>
      <c r="F293" s="25"/>
      <c r="G293" s="25"/>
      <c r="H293" s="25"/>
      <c r="I293" s="26"/>
      <c r="J293" s="25"/>
      <c r="K293" s="25"/>
      <c r="L293" s="193"/>
      <c r="M293" s="25"/>
      <c r="N293" s="33" t="str">
        <f t="shared" si="4"/>
        <v/>
      </c>
      <c r="O293" s="197"/>
      <c r="P293" s="194" t="str">
        <f t="shared" si="8"/>
        <v/>
      </c>
      <c r="Q293" s="79" t="str">
        <f t="shared" si="17"/>
        <v/>
      </c>
      <c r="R293" s="172">
        <f t="shared" si="18"/>
        <v>0</v>
      </c>
      <c r="S293" s="84">
        <f t="shared" si="10"/>
        <v>0</v>
      </c>
      <c r="T293" s="195">
        <f t="shared" si="11"/>
        <v>0</v>
      </c>
      <c r="U293" s="196">
        <f t="shared" si="12"/>
        <v>0</v>
      </c>
      <c r="V293" s="69" t="str">
        <f t="shared" si="19"/>
        <v/>
      </c>
      <c r="W293" s="69" t="str">
        <f t="shared" si="20"/>
        <v/>
      </c>
      <c r="X293" s="32" t="str">
        <f t="shared" si="21"/>
        <v/>
      </c>
      <c r="Y293" s="218">
        <f t="shared" si="22"/>
        <v>0</v>
      </c>
      <c r="Z293" s="32"/>
    </row>
    <row r="294" spans="1:26" ht="30" hidden="1" customHeight="1">
      <c r="A294" s="70" t="str">
        <f t="shared" si="15"/>
        <v/>
      </c>
      <c r="B294" s="70" t="str">
        <f t="shared" si="16"/>
        <v/>
      </c>
      <c r="C294" s="139"/>
      <c r="D294" s="26"/>
      <c r="E294" s="25"/>
      <c r="F294" s="25"/>
      <c r="G294" s="25"/>
      <c r="H294" s="25"/>
      <c r="I294" s="26"/>
      <c r="J294" s="25"/>
      <c r="K294" s="25"/>
      <c r="L294" s="193"/>
      <c r="M294" s="25"/>
      <c r="N294" s="33" t="str">
        <f t="shared" si="4"/>
        <v/>
      </c>
      <c r="O294" s="197"/>
      <c r="P294" s="194" t="str">
        <f t="shared" si="8"/>
        <v/>
      </c>
      <c r="Q294" s="79" t="str">
        <f t="shared" si="17"/>
        <v/>
      </c>
      <c r="R294" s="172">
        <f t="shared" si="18"/>
        <v>0</v>
      </c>
      <c r="S294" s="84">
        <f t="shared" si="10"/>
        <v>0</v>
      </c>
      <c r="T294" s="195">
        <f t="shared" si="11"/>
        <v>0</v>
      </c>
      <c r="U294" s="196">
        <f t="shared" si="12"/>
        <v>0</v>
      </c>
      <c r="V294" s="69" t="str">
        <f t="shared" si="19"/>
        <v/>
      </c>
      <c r="W294" s="69" t="str">
        <f t="shared" si="20"/>
        <v/>
      </c>
      <c r="X294" s="32" t="str">
        <f t="shared" si="21"/>
        <v/>
      </c>
      <c r="Y294" s="218">
        <f t="shared" si="22"/>
        <v>0</v>
      </c>
      <c r="Z294" s="32"/>
    </row>
    <row r="295" spans="1:26" ht="30" hidden="1" customHeight="1">
      <c r="A295" s="70" t="str">
        <f t="shared" ref="A295:A345" si="49">IF(W295="IN",$E$6,"")</f>
        <v/>
      </c>
      <c r="B295" s="70" t="str">
        <f t="shared" ref="B295:B345" si="50">IF(W295="IN","Muc "&amp;$E$7,"")</f>
        <v/>
      </c>
      <c r="C295" s="139"/>
      <c r="D295" s="26"/>
      <c r="E295" s="25"/>
      <c r="F295" s="25"/>
      <c r="G295" s="25"/>
      <c r="H295" s="25"/>
      <c r="I295" s="26"/>
      <c r="J295" s="25"/>
      <c r="K295" s="25"/>
      <c r="L295" s="193"/>
      <c r="M295" s="25"/>
      <c r="N295" s="33" t="str">
        <f t="shared" ref="N295:N345" si="51">IF(M295="","",IF(LEFT(M295,1)="2",0,IF(LEFT(M295,1)="1",1,IF(LEFT(M295,1)="0",2,"")))&amp;"m"&amp;IF(MID(M295,3,1)="2",0,IF(MID(M295,3,1)="1",1,IF(MID(M295,3,1)="0",2,"")))&amp;"d"&amp;IF(MID(M295,5,1)="2",0,IF(MID(M295,5,1)="1",1,IF(MID(M295,5,1)="0",2,"")))&amp;"r")</f>
        <v/>
      </c>
      <c r="O295" s="197"/>
      <c r="P295" s="194" t="str">
        <f t="shared" ref="P295:P345" si="52">IF(M295="","",IF(AND(LEFT(I295,2)="Gỗ",LEFT(RIGHT(I295,10),1)&lt;&gt;"C"),IF(LEFT(M295,4)="2M2D","1COM",IF(AND(G295&gt;1699,LEFT(M295,4)&lt;&gt;"2M2D"),"1COM","2COM")),""))</f>
        <v/>
      </c>
      <c r="Q295" s="79" t="str">
        <f t="shared" ref="Q295:Q345" si="53">IFERROR(IF(I295="","",IF(LEFT(I295,2)="Gỗ","M3","Tấm")),"")</f>
        <v/>
      </c>
      <c r="R295" s="172">
        <f t="shared" ref="R295:R345" si="54">IFERROR(IF(OR(Q295="Con",Q295="Cụm",Q295="Hệ",Q295="Thanh"),H295,IF(Q295="Tấm",(F295*G295*H295)/(1220*2440),IF(Q295="Md",G295*H295/1000,IF(Q295="M2",F295*G295*H295/10^6,IF(Q295="M3",E295*F295*G295*H295/10^9,0))))),"-")</f>
        <v>0</v>
      </c>
      <c r="S295" s="84">
        <f t="shared" ref="S295:S345" si="55">IFERROR(IF(ISERR(SEARCH("2d",K295)),IF(ISERR(SEARCH("1d",K295)),0,1),2)*($G295)*$H295/10^3+IF(ISERR(SEARCH("2r",K295)),IF(ISERR(SEARCH("1r",K295)),0,1),2)*($F295)*$H295/10^3,"-")</f>
        <v>0</v>
      </c>
      <c r="T295" s="195">
        <f t="shared" ref="T295:T345" si="56">IFERROR(IF(ISERR(SEARCH("2m",M295)),IF(ISERR(SEARCH("1m",M295)),0,1),2)*$G295*$F295*$H295/10^6+IF(ISERR(SEARCH("2d",M295)),IF(ISERR(SEARCH("1d",M295)),0,1),2)*$G295*$E295*$H295/10^6+IF(ISERR(SEARCH("2r",M295)),IF(ISERR(SEARCH("1r",M295)),0,1),2)*$F295*$E295*$H295/10^6,"-")</f>
        <v>0</v>
      </c>
      <c r="U295" s="196">
        <f t="shared" ref="U295:U345" si="57">IFERROR(IF(ISERR(SEARCH("2m",N295)),IF(ISERR(SEARCH("1m",N295)),0,1),2)*$G295*$F295*$H295/10^6+IF(ISERR(SEARCH("2d",N295)),IF(ISERR(SEARCH("1d",N295)),0,1),2)*$G295*$E295*$H295/10^6+IF(ISERR(SEARCH("2r",N295)),IF(ISERR(SEARCH("1r",N295)),0,1),2)*$F295*$E295*$H295/10^6,"-")</f>
        <v>0</v>
      </c>
      <c r="V295" s="69" t="str">
        <f t="shared" ref="V295:V345" si="58">IF(W295="IN",$Y$3,"")</f>
        <v/>
      </c>
      <c r="W295" s="69" t="str">
        <f t="shared" ref="W295:W345" si="59">IF(OR(C295&lt;&gt;"",D295&lt;&gt;""),"IN","")</f>
        <v/>
      </c>
      <c r="X295" s="32" t="str">
        <f t="shared" ref="X295:X345" si="60">IF(C295&lt;&gt;"",1,"")</f>
        <v/>
      </c>
      <c r="Y295" s="218">
        <f t="shared" ref="Y295:Y345" si="61">IFERROR((E295*F295*G295*H295*10^-9),"")</f>
        <v>0</v>
      </c>
      <c r="Z295" s="32"/>
    </row>
    <row r="296" spans="1:26" ht="30" hidden="1" customHeight="1">
      <c r="A296" s="70" t="str">
        <f t="shared" si="49"/>
        <v/>
      </c>
      <c r="B296" s="70" t="str">
        <f t="shared" si="50"/>
        <v/>
      </c>
      <c r="C296" s="139"/>
      <c r="D296" s="26"/>
      <c r="E296" s="25"/>
      <c r="F296" s="25"/>
      <c r="G296" s="25"/>
      <c r="H296" s="25"/>
      <c r="I296" s="26"/>
      <c r="J296" s="25"/>
      <c r="K296" s="25"/>
      <c r="L296" s="193"/>
      <c r="M296" s="25"/>
      <c r="N296" s="33" t="str">
        <f t="shared" si="51"/>
        <v/>
      </c>
      <c r="O296" s="197"/>
      <c r="P296" s="194" t="str">
        <f t="shared" si="52"/>
        <v/>
      </c>
      <c r="Q296" s="79" t="str">
        <f t="shared" si="53"/>
        <v/>
      </c>
      <c r="R296" s="172">
        <f t="shared" si="54"/>
        <v>0</v>
      </c>
      <c r="S296" s="84">
        <f t="shared" si="55"/>
        <v>0</v>
      </c>
      <c r="T296" s="195">
        <f t="shared" si="56"/>
        <v>0</v>
      </c>
      <c r="U296" s="196">
        <f t="shared" si="57"/>
        <v>0</v>
      </c>
      <c r="V296" s="69" t="str">
        <f t="shared" si="58"/>
        <v/>
      </c>
      <c r="W296" s="69" t="str">
        <f t="shared" si="59"/>
        <v/>
      </c>
      <c r="X296" s="32" t="str">
        <f t="shared" si="60"/>
        <v/>
      </c>
      <c r="Y296" s="218">
        <f t="shared" si="61"/>
        <v>0</v>
      </c>
      <c r="Z296" s="32"/>
    </row>
    <row r="297" spans="1:26" ht="30" hidden="1" customHeight="1">
      <c r="A297" s="70" t="str">
        <f t="shared" si="49"/>
        <v/>
      </c>
      <c r="B297" s="70" t="str">
        <f t="shared" si="50"/>
        <v/>
      </c>
      <c r="C297" s="139"/>
      <c r="D297" s="26"/>
      <c r="E297" s="25"/>
      <c r="F297" s="25"/>
      <c r="G297" s="25"/>
      <c r="H297" s="25"/>
      <c r="I297" s="26"/>
      <c r="J297" s="25"/>
      <c r="K297" s="25"/>
      <c r="L297" s="193"/>
      <c r="M297" s="25"/>
      <c r="N297" s="33" t="str">
        <f t="shared" si="51"/>
        <v/>
      </c>
      <c r="O297" s="197"/>
      <c r="P297" s="194" t="str">
        <f t="shared" si="52"/>
        <v/>
      </c>
      <c r="Q297" s="79" t="str">
        <f t="shared" si="53"/>
        <v/>
      </c>
      <c r="R297" s="172">
        <f t="shared" si="54"/>
        <v>0</v>
      </c>
      <c r="S297" s="84">
        <f t="shared" si="55"/>
        <v>0</v>
      </c>
      <c r="T297" s="195">
        <f t="shared" si="56"/>
        <v>0</v>
      </c>
      <c r="U297" s="196">
        <f t="shared" si="57"/>
        <v>0</v>
      </c>
      <c r="V297" s="69" t="str">
        <f t="shared" si="58"/>
        <v/>
      </c>
      <c r="W297" s="69" t="str">
        <f t="shared" si="59"/>
        <v/>
      </c>
      <c r="X297" s="32" t="str">
        <f t="shared" si="60"/>
        <v/>
      </c>
      <c r="Y297" s="218">
        <f t="shared" si="61"/>
        <v>0</v>
      </c>
      <c r="Z297" s="32"/>
    </row>
    <row r="298" spans="1:26" ht="30" hidden="1" customHeight="1">
      <c r="A298" s="70" t="str">
        <f t="shared" si="49"/>
        <v/>
      </c>
      <c r="B298" s="70" t="str">
        <f t="shared" si="50"/>
        <v/>
      </c>
      <c r="C298" s="139"/>
      <c r="D298" s="26"/>
      <c r="E298" s="25"/>
      <c r="F298" s="25"/>
      <c r="G298" s="25"/>
      <c r="H298" s="25"/>
      <c r="I298" s="26"/>
      <c r="J298" s="25"/>
      <c r="K298" s="25"/>
      <c r="L298" s="193"/>
      <c r="M298" s="25"/>
      <c r="N298" s="33" t="str">
        <f t="shared" si="51"/>
        <v/>
      </c>
      <c r="O298" s="197"/>
      <c r="P298" s="194" t="str">
        <f t="shared" si="52"/>
        <v/>
      </c>
      <c r="Q298" s="79" t="str">
        <f t="shared" si="53"/>
        <v/>
      </c>
      <c r="R298" s="172">
        <f t="shared" si="54"/>
        <v>0</v>
      </c>
      <c r="S298" s="84">
        <f t="shared" si="55"/>
        <v>0</v>
      </c>
      <c r="T298" s="195">
        <f t="shared" si="56"/>
        <v>0</v>
      </c>
      <c r="U298" s="196">
        <f t="shared" si="57"/>
        <v>0</v>
      </c>
      <c r="V298" s="69" t="str">
        <f t="shared" si="58"/>
        <v/>
      </c>
      <c r="W298" s="69" t="str">
        <f t="shared" si="59"/>
        <v/>
      </c>
      <c r="X298" s="32" t="str">
        <f t="shared" si="60"/>
        <v/>
      </c>
      <c r="Y298" s="218">
        <f t="shared" si="61"/>
        <v>0</v>
      </c>
      <c r="Z298" s="32"/>
    </row>
    <row r="299" spans="1:26" ht="30" hidden="1" customHeight="1">
      <c r="A299" s="70" t="str">
        <f t="shared" si="49"/>
        <v/>
      </c>
      <c r="B299" s="70" t="str">
        <f t="shared" si="50"/>
        <v/>
      </c>
      <c r="C299" s="139"/>
      <c r="D299" s="26"/>
      <c r="E299" s="25"/>
      <c r="F299" s="25"/>
      <c r="G299" s="25"/>
      <c r="H299" s="25"/>
      <c r="I299" s="26"/>
      <c r="J299" s="25"/>
      <c r="K299" s="25"/>
      <c r="L299" s="193"/>
      <c r="M299" s="25"/>
      <c r="N299" s="33" t="str">
        <f t="shared" si="51"/>
        <v/>
      </c>
      <c r="O299" s="197"/>
      <c r="P299" s="194" t="str">
        <f t="shared" si="52"/>
        <v/>
      </c>
      <c r="Q299" s="79" t="str">
        <f t="shared" si="53"/>
        <v/>
      </c>
      <c r="R299" s="172">
        <f t="shared" si="54"/>
        <v>0</v>
      </c>
      <c r="S299" s="84">
        <f t="shared" si="55"/>
        <v>0</v>
      </c>
      <c r="T299" s="195">
        <f t="shared" si="56"/>
        <v>0</v>
      </c>
      <c r="U299" s="196">
        <f t="shared" si="57"/>
        <v>0</v>
      </c>
      <c r="V299" s="69" t="str">
        <f t="shared" si="58"/>
        <v/>
      </c>
      <c r="W299" s="69" t="str">
        <f t="shared" si="59"/>
        <v/>
      </c>
      <c r="X299" s="32" t="str">
        <f t="shared" si="60"/>
        <v/>
      </c>
      <c r="Y299" s="218">
        <f t="shared" si="61"/>
        <v>0</v>
      </c>
      <c r="Z299" s="32"/>
    </row>
    <row r="300" spans="1:26" ht="30" hidden="1" customHeight="1">
      <c r="A300" s="70" t="str">
        <f t="shared" si="49"/>
        <v/>
      </c>
      <c r="B300" s="70" t="str">
        <f t="shared" si="50"/>
        <v/>
      </c>
      <c r="C300" s="139"/>
      <c r="D300" s="26"/>
      <c r="E300" s="25"/>
      <c r="F300" s="25"/>
      <c r="G300" s="25"/>
      <c r="H300" s="25"/>
      <c r="I300" s="26"/>
      <c r="J300" s="25"/>
      <c r="K300" s="25"/>
      <c r="L300" s="193"/>
      <c r="M300" s="25"/>
      <c r="N300" s="33" t="str">
        <f t="shared" si="51"/>
        <v/>
      </c>
      <c r="O300" s="197"/>
      <c r="P300" s="194" t="str">
        <f t="shared" si="52"/>
        <v/>
      </c>
      <c r="Q300" s="79" t="str">
        <f t="shared" si="53"/>
        <v/>
      </c>
      <c r="R300" s="172">
        <f t="shared" si="54"/>
        <v>0</v>
      </c>
      <c r="S300" s="84">
        <f t="shared" si="55"/>
        <v>0</v>
      </c>
      <c r="T300" s="195">
        <f t="shared" si="56"/>
        <v>0</v>
      </c>
      <c r="U300" s="196">
        <f t="shared" si="57"/>
        <v>0</v>
      </c>
      <c r="V300" s="69" t="str">
        <f t="shared" si="58"/>
        <v/>
      </c>
      <c r="W300" s="69" t="str">
        <f t="shared" si="59"/>
        <v/>
      </c>
      <c r="X300" s="32" t="str">
        <f t="shared" si="60"/>
        <v/>
      </c>
      <c r="Y300" s="218">
        <f t="shared" si="61"/>
        <v>0</v>
      </c>
      <c r="Z300" s="32"/>
    </row>
    <row r="301" spans="1:26" ht="30" hidden="1" customHeight="1">
      <c r="A301" s="70" t="str">
        <f t="shared" si="49"/>
        <v/>
      </c>
      <c r="B301" s="70" t="str">
        <f t="shared" si="50"/>
        <v/>
      </c>
      <c r="C301" s="139"/>
      <c r="D301" s="26"/>
      <c r="E301" s="25"/>
      <c r="F301" s="25"/>
      <c r="G301" s="25"/>
      <c r="H301" s="25"/>
      <c r="I301" s="26"/>
      <c r="J301" s="25"/>
      <c r="K301" s="25"/>
      <c r="L301" s="193"/>
      <c r="M301" s="25"/>
      <c r="N301" s="33" t="str">
        <f t="shared" si="51"/>
        <v/>
      </c>
      <c r="O301" s="197"/>
      <c r="P301" s="194" t="str">
        <f t="shared" si="52"/>
        <v/>
      </c>
      <c r="Q301" s="79" t="str">
        <f t="shared" si="53"/>
        <v/>
      </c>
      <c r="R301" s="172">
        <f t="shared" si="54"/>
        <v>0</v>
      </c>
      <c r="S301" s="84">
        <f t="shared" si="55"/>
        <v>0</v>
      </c>
      <c r="T301" s="195">
        <f t="shared" si="56"/>
        <v>0</v>
      </c>
      <c r="U301" s="196">
        <f t="shared" si="57"/>
        <v>0</v>
      </c>
      <c r="V301" s="69" t="str">
        <f t="shared" si="58"/>
        <v/>
      </c>
      <c r="W301" s="69" t="str">
        <f t="shared" si="59"/>
        <v/>
      </c>
      <c r="X301" s="32" t="str">
        <f t="shared" si="60"/>
        <v/>
      </c>
      <c r="Y301" s="218">
        <f t="shared" si="61"/>
        <v>0</v>
      </c>
      <c r="Z301" s="32"/>
    </row>
    <row r="302" spans="1:26" ht="30" hidden="1" customHeight="1">
      <c r="A302" s="70" t="str">
        <f t="shared" si="49"/>
        <v/>
      </c>
      <c r="B302" s="70" t="str">
        <f t="shared" si="50"/>
        <v/>
      </c>
      <c r="C302" s="139"/>
      <c r="D302" s="26"/>
      <c r="E302" s="25"/>
      <c r="F302" s="25"/>
      <c r="G302" s="25"/>
      <c r="H302" s="25"/>
      <c r="I302" s="26"/>
      <c r="J302" s="25"/>
      <c r="K302" s="25"/>
      <c r="L302" s="193"/>
      <c r="M302" s="25"/>
      <c r="N302" s="33" t="str">
        <f t="shared" si="51"/>
        <v/>
      </c>
      <c r="O302" s="197"/>
      <c r="P302" s="194" t="str">
        <f t="shared" si="52"/>
        <v/>
      </c>
      <c r="Q302" s="79" t="str">
        <f t="shared" si="53"/>
        <v/>
      </c>
      <c r="R302" s="172">
        <f t="shared" si="54"/>
        <v>0</v>
      </c>
      <c r="S302" s="84">
        <f t="shared" si="55"/>
        <v>0</v>
      </c>
      <c r="T302" s="195">
        <f t="shared" si="56"/>
        <v>0</v>
      </c>
      <c r="U302" s="196">
        <f t="shared" si="57"/>
        <v>0</v>
      </c>
      <c r="V302" s="69" t="str">
        <f t="shared" si="58"/>
        <v/>
      </c>
      <c r="W302" s="69" t="str">
        <f t="shared" si="59"/>
        <v/>
      </c>
      <c r="X302" s="32" t="str">
        <f t="shared" si="60"/>
        <v/>
      </c>
      <c r="Y302" s="218">
        <f t="shared" si="61"/>
        <v>0</v>
      </c>
      <c r="Z302" s="32"/>
    </row>
    <row r="303" spans="1:26" ht="30" hidden="1" customHeight="1">
      <c r="A303" s="70" t="str">
        <f t="shared" si="49"/>
        <v/>
      </c>
      <c r="B303" s="70" t="str">
        <f t="shared" si="50"/>
        <v/>
      </c>
      <c r="C303" s="139"/>
      <c r="D303" s="26"/>
      <c r="E303" s="25"/>
      <c r="F303" s="25"/>
      <c r="G303" s="25"/>
      <c r="H303" s="25"/>
      <c r="I303" s="26"/>
      <c r="J303" s="25"/>
      <c r="K303" s="25"/>
      <c r="L303" s="193"/>
      <c r="M303" s="25"/>
      <c r="N303" s="33" t="str">
        <f t="shared" si="51"/>
        <v/>
      </c>
      <c r="O303" s="197"/>
      <c r="P303" s="194" t="str">
        <f t="shared" si="52"/>
        <v/>
      </c>
      <c r="Q303" s="79" t="str">
        <f t="shared" si="53"/>
        <v/>
      </c>
      <c r="R303" s="172">
        <f t="shared" si="54"/>
        <v>0</v>
      </c>
      <c r="S303" s="84">
        <f t="shared" si="55"/>
        <v>0</v>
      </c>
      <c r="T303" s="195">
        <f t="shared" si="56"/>
        <v>0</v>
      </c>
      <c r="U303" s="196">
        <f t="shared" si="57"/>
        <v>0</v>
      </c>
      <c r="V303" s="69" t="str">
        <f t="shared" si="58"/>
        <v/>
      </c>
      <c r="W303" s="69" t="str">
        <f t="shared" si="59"/>
        <v/>
      </c>
      <c r="X303" s="32" t="str">
        <f t="shared" si="60"/>
        <v/>
      </c>
      <c r="Y303" s="218">
        <f t="shared" si="61"/>
        <v>0</v>
      </c>
      <c r="Z303" s="32"/>
    </row>
    <row r="304" spans="1:26" ht="30" hidden="1" customHeight="1">
      <c r="A304" s="70" t="str">
        <f t="shared" si="49"/>
        <v/>
      </c>
      <c r="B304" s="70" t="str">
        <f t="shared" si="50"/>
        <v/>
      </c>
      <c r="C304" s="139"/>
      <c r="D304" s="26"/>
      <c r="E304" s="25"/>
      <c r="F304" s="25"/>
      <c r="G304" s="25"/>
      <c r="H304" s="25"/>
      <c r="I304" s="26"/>
      <c r="J304" s="25"/>
      <c r="K304" s="25"/>
      <c r="L304" s="193"/>
      <c r="M304" s="25"/>
      <c r="N304" s="33" t="str">
        <f t="shared" si="51"/>
        <v/>
      </c>
      <c r="O304" s="197"/>
      <c r="P304" s="194" t="str">
        <f t="shared" si="52"/>
        <v/>
      </c>
      <c r="Q304" s="79" t="str">
        <f t="shared" si="53"/>
        <v/>
      </c>
      <c r="R304" s="172">
        <f t="shared" si="54"/>
        <v>0</v>
      </c>
      <c r="S304" s="84">
        <f t="shared" si="55"/>
        <v>0</v>
      </c>
      <c r="T304" s="195">
        <f t="shared" si="56"/>
        <v>0</v>
      </c>
      <c r="U304" s="196">
        <f t="shared" si="57"/>
        <v>0</v>
      </c>
      <c r="V304" s="69" t="str">
        <f t="shared" si="58"/>
        <v/>
      </c>
      <c r="W304" s="69" t="str">
        <f t="shared" si="59"/>
        <v/>
      </c>
      <c r="X304" s="32" t="str">
        <f t="shared" si="60"/>
        <v/>
      </c>
      <c r="Y304" s="218">
        <f t="shared" si="61"/>
        <v>0</v>
      </c>
      <c r="Z304" s="32"/>
    </row>
    <row r="305" spans="1:26" ht="30" hidden="1" customHeight="1">
      <c r="A305" s="70" t="str">
        <f t="shared" si="49"/>
        <v/>
      </c>
      <c r="B305" s="70" t="str">
        <f t="shared" si="50"/>
        <v/>
      </c>
      <c r="C305" s="139"/>
      <c r="D305" s="26"/>
      <c r="E305" s="25"/>
      <c r="F305" s="25"/>
      <c r="G305" s="25"/>
      <c r="H305" s="25"/>
      <c r="I305" s="26"/>
      <c r="J305" s="25"/>
      <c r="K305" s="25"/>
      <c r="L305" s="193"/>
      <c r="M305" s="25"/>
      <c r="N305" s="33" t="str">
        <f t="shared" si="51"/>
        <v/>
      </c>
      <c r="O305" s="197"/>
      <c r="P305" s="194" t="str">
        <f t="shared" si="52"/>
        <v/>
      </c>
      <c r="Q305" s="79" t="str">
        <f t="shared" si="53"/>
        <v/>
      </c>
      <c r="R305" s="172">
        <f t="shared" si="54"/>
        <v>0</v>
      </c>
      <c r="S305" s="84">
        <f t="shared" si="55"/>
        <v>0</v>
      </c>
      <c r="T305" s="195">
        <f t="shared" si="56"/>
        <v>0</v>
      </c>
      <c r="U305" s="196">
        <f t="shared" si="57"/>
        <v>0</v>
      </c>
      <c r="V305" s="69" t="str">
        <f t="shared" si="58"/>
        <v/>
      </c>
      <c r="W305" s="69" t="str">
        <f t="shared" si="59"/>
        <v/>
      </c>
      <c r="X305" s="32" t="str">
        <f t="shared" si="60"/>
        <v/>
      </c>
      <c r="Y305" s="218">
        <f t="shared" si="61"/>
        <v>0</v>
      </c>
      <c r="Z305" s="32"/>
    </row>
    <row r="306" spans="1:26" ht="30" hidden="1" customHeight="1">
      <c r="A306" s="70" t="str">
        <f t="shared" si="49"/>
        <v/>
      </c>
      <c r="B306" s="70" t="str">
        <f t="shared" si="50"/>
        <v/>
      </c>
      <c r="C306" s="139"/>
      <c r="D306" s="26"/>
      <c r="E306" s="25"/>
      <c r="F306" s="25"/>
      <c r="G306" s="25"/>
      <c r="H306" s="25"/>
      <c r="I306" s="26"/>
      <c r="J306" s="25"/>
      <c r="K306" s="25"/>
      <c r="L306" s="193"/>
      <c r="M306" s="25"/>
      <c r="N306" s="33" t="str">
        <f t="shared" si="51"/>
        <v/>
      </c>
      <c r="O306" s="197"/>
      <c r="P306" s="194" t="str">
        <f t="shared" si="52"/>
        <v/>
      </c>
      <c r="Q306" s="79" t="str">
        <f t="shared" si="53"/>
        <v/>
      </c>
      <c r="R306" s="172">
        <f t="shared" si="54"/>
        <v>0</v>
      </c>
      <c r="S306" s="84">
        <f t="shared" si="55"/>
        <v>0</v>
      </c>
      <c r="T306" s="195">
        <f t="shared" si="56"/>
        <v>0</v>
      </c>
      <c r="U306" s="196">
        <f t="shared" si="57"/>
        <v>0</v>
      </c>
      <c r="V306" s="69" t="str">
        <f t="shared" si="58"/>
        <v/>
      </c>
      <c r="W306" s="69" t="str">
        <f t="shared" si="59"/>
        <v/>
      </c>
      <c r="X306" s="32" t="str">
        <f t="shared" si="60"/>
        <v/>
      </c>
      <c r="Y306" s="218">
        <f t="shared" si="61"/>
        <v>0</v>
      </c>
      <c r="Z306" s="32"/>
    </row>
    <row r="307" spans="1:26" ht="30" hidden="1" customHeight="1">
      <c r="A307" s="70" t="str">
        <f t="shared" si="49"/>
        <v/>
      </c>
      <c r="B307" s="70" t="str">
        <f t="shared" si="50"/>
        <v/>
      </c>
      <c r="C307" s="139"/>
      <c r="D307" s="26"/>
      <c r="E307" s="25"/>
      <c r="F307" s="25"/>
      <c r="G307" s="25"/>
      <c r="H307" s="25"/>
      <c r="I307" s="26"/>
      <c r="J307" s="25"/>
      <c r="K307" s="25"/>
      <c r="L307" s="193"/>
      <c r="M307" s="25"/>
      <c r="N307" s="33" t="str">
        <f t="shared" si="51"/>
        <v/>
      </c>
      <c r="O307" s="197"/>
      <c r="P307" s="194" t="str">
        <f t="shared" si="52"/>
        <v/>
      </c>
      <c r="Q307" s="79" t="str">
        <f t="shared" si="53"/>
        <v/>
      </c>
      <c r="R307" s="172">
        <f t="shared" si="54"/>
        <v>0</v>
      </c>
      <c r="S307" s="84">
        <f t="shared" si="55"/>
        <v>0</v>
      </c>
      <c r="T307" s="195">
        <f t="shared" si="56"/>
        <v>0</v>
      </c>
      <c r="U307" s="196">
        <f t="shared" si="57"/>
        <v>0</v>
      </c>
      <c r="V307" s="69" t="str">
        <f t="shared" si="58"/>
        <v/>
      </c>
      <c r="W307" s="69" t="str">
        <f t="shared" si="59"/>
        <v/>
      </c>
      <c r="X307" s="32" t="str">
        <f t="shared" si="60"/>
        <v/>
      </c>
      <c r="Y307" s="218">
        <f t="shared" si="61"/>
        <v>0</v>
      </c>
      <c r="Z307" s="32"/>
    </row>
    <row r="308" spans="1:26" ht="30" hidden="1" customHeight="1">
      <c r="A308" s="70" t="str">
        <f t="shared" si="49"/>
        <v/>
      </c>
      <c r="B308" s="70" t="str">
        <f t="shared" si="50"/>
        <v/>
      </c>
      <c r="C308" s="139"/>
      <c r="D308" s="26"/>
      <c r="E308" s="25"/>
      <c r="F308" s="25"/>
      <c r="G308" s="25"/>
      <c r="H308" s="25"/>
      <c r="I308" s="26"/>
      <c r="J308" s="25"/>
      <c r="K308" s="25"/>
      <c r="L308" s="193"/>
      <c r="M308" s="25"/>
      <c r="N308" s="33" t="str">
        <f t="shared" si="51"/>
        <v/>
      </c>
      <c r="O308" s="197"/>
      <c r="P308" s="194" t="str">
        <f t="shared" si="52"/>
        <v/>
      </c>
      <c r="Q308" s="79" t="str">
        <f t="shared" si="53"/>
        <v/>
      </c>
      <c r="R308" s="172">
        <f t="shared" si="54"/>
        <v>0</v>
      </c>
      <c r="S308" s="84">
        <f t="shared" si="55"/>
        <v>0</v>
      </c>
      <c r="T308" s="195">
        <f t="shared" si="56"/>
        <v>0</v>
      </c>
      <c r="U308" s="196">
        <f t="shared" si="57"/>
        <v>0</v>
      </c>
      <c r="V308" s="69" t="str">
        <f t="shared" si="58"/>
        <v/>
      </c>
      <c r="W308" s="69" t="str">
        <f t="shared" si="59"/>
        <v/>
      </c>
      <c r="X308" s="32" t="str">
        <f t="shared" si="60"/>
        <v/>
      </c>
      <c r="Y308" s="218">
        <f t="shared" si="61"/>
        <v>0</v>
      </c>
      <c r="Z308" s="32"/>
    </row>
    <row r="309" spans="1:26" ht="30" hidden="1" customHeight="1">
      <c r="A309" s="70" t="str">
        <f t="shared" si="49"/>
        <v/>
      </c>
      <c r="B309" s="70" t="str">
        <f t="shared" si="50"/>
        <v/>
      </c>
      <c r="C309" s="139"/>
      <c r="D309" s="26"/>
      <c r="E309" s="25"/>
      <c r="F309" s="25"/>
      <c r="G309" s="25"/>
      <c r="H309" s="25"/>
      <c r="I309" s="26"/>
      <c r="J309" s="25"/>
      <c r="K309" s="25"/>
      <c r="L309" s="193"/>
      <c r="M309" s="25"/>
      <c r="N309" s="33" t="str">
        <f t="shared" si="51"/>
        <v/>
      </c>
      <c r="O309" s="197"/>
      <c r="P309" s="194" t="str">
        <f t="shared" si="52"/>
        <v/>
      </c>
      <c r="Q309" s="79" t="str">
        <f t="shared" si="53"/>
        <v/>
      </c>
      <c r="R309" s="172">
        <f t="shared" si="54"/>
        <v>0</v>
      </c>
      <c r="S309" s="84">
        <f t="shared" si="55"/>
        <v>0</v>
      </c>
      <c r="T309" s="195">
        <f t="shared" si="56"/>
        <v>0</v>
      </c>
      <c r="U309" s="196">
        <f t="shared" si="57"/>
        <v>0</v>
      </c>
      <c r="V309" s="69" t="str">
        <f t="shared" si="58"/>
        <v/>
      </c>
      <c r="W309" s="69" t="str">
        <f t="shared" si="59"/>
        <v/>
      </c>
      <c r="X309" s="32" t="str">
        <f t="shared" si="60"/>
        <v/>
      </c>
      <c r="Y309" s="218">
        <f t="shared" si="61"/>
        <v>0</v>
      </c>
      <c r="Z309" s="32"/>
    </row>
    <row r="310" spans="1:26" ht="30" hidden="1" customHeight="1">
      <c r="A310" s="70" t="str">
        <f t="shared" si="49"/>
        <v/>
      </c>
      <c r="B310" s="70" t="str">
        <f t="shared" si="50"/>
        <v/>
      </c>
      <c r="C310" s="139"/>
      <c r="D310" s="26"/>
      <c r="E310" s="25"/>
      <c r="F310" s="25"/>
      <c r="G310" s="25"/>
      <c r="H310" s="25"/>
      <c r="I310" s="26"/>
      <c r="J310" s="25"/>
      <c r="K310" s="25"/>
      <c r="L310" s="193"/>
      <c r="M310" s="25"/>
      <c r="N310" s="33" t="str">
        <f t="shared" si="51"/>
        <v/>
      </c>
      <c r="O310" s="197"/>
      <c r="P310" s="194" t="str">
        <f t="shared" si="52"/>
        <v/>
      </c>
      <c r="Q310" s="79" t="str">
        <f t="shared" si="53"/>
        <v/>
      </c>
      <c r="R310" s="172">
        <f t="shared" si="54"/>
        <v>0</v>
      </c>
      <c r="S310" s="84">
        <f t="shared" si="55"/>
        <v>0</v>
      </c>
      <c r="T310" s="195">
        <f t="shared" si="56"/>
        <v>0</v>
      </c>
      <c r="U310" s="196">
        <f t="shared" si="57"/>
        <v>0</v>
      </c>
      <c r="V310" s="69" t="str">
        <f t="shared" si="58"/>
        <v/>
      </c>
      <c r="W310" s="69" t="str">
        <f t="shared" si="59"/>
        <v/>
      </c>
      <c r="X310" s="32" t="str">
        <f t="shared" si="60"/>
        <v/>
      </c>
      <c r="Y310" s="218">
        <f t="shared" si="61"/>
        <v>0</v>
      </c>
      <c r="Z310" s="32"/>
    </row>
    <row r="311" spans="1:26" ht="30" hidden="1" customHeight="1">
      <c r="A311" s="70" t="str">
        <f t="shared" si="49"/>
        <v/>
      </c>
      <c r="B311" s="70" t="str">
        <f t="shared" si="50"/>
        <v/>
      </c>
      <c r="C311" s="139"/>
      <c r="D311" s="26"/>
      <c r="E311" s="25"/>
      <c r="F311" s="25"/>
      <c r="G311" s="25"/>
      <c r="H311" s="25"/>
      <c r="I311" s="26"/>
      <c r="J311" s="25"/>
      <c r="K311" s="25"/>
      <c r="L311" s="193"/>
      <c r="M311" s="25"/>
      <c r="N311" s="33" t="str">
        <f t="shared" si="51"/>
        <v/>
      </c>
      <c r="O311" s="197"/>
      <c r="P311" s="194" t="str">
        <f t="shared" si="52"/>
        <v/>
      </c>
      <c r="Q311" s="79" t="str">
        <f t="shared" si="53"/>
        <v/>
      </c>
      <c r="R311" s="172">
        <f t="shared" si="54"/>
        <v>0</v>
      </c>
      <c r="S311" s="84">
        <f t="shared" si="55"/>
        <v>0</v>
      </c>
      <c r="T311" s="195">
        <f t="shared" si="56"/>
        <v>0</v>
      </c>
      <c r="U311" s="196">
        <f t="shared" si="57"/>
        <v>0</v>
      </c>
      <c r="V311" s="69" t="str">
        <f t="shared" si="58"/>
        <v/>
      </c>
      <c r="W311" s="69" t="str">
        <f t="shared" si="59"/>
        <v/>
      </c>
      <c r="X311" s="32" t="str">
        <f t="shared" si="60"/>
        <v/>
      </c>
      <c r="Y311" s="218">
        <f t="shared" si="61"/>
        <v>0</v>
      </c>
      <c r="Z311" s="32"/>
    </row>
    <row r="312" spans="1:26" ht="30" hidden="1" customHeight="1">
      <c r="A312" s="70" t="str">
        <f t="shared" si="49"/>
        <v/>
      </c>
      <c r="B312" s="70" t="str">
        <f t="shared" si="50"/>
        <v/>
      </c>
      <c r="C312" s="139"/>
      <c r="D312" s="26"/>
      <c r="E312" s="25"/>
      <c r="F312" s="25"/>
      <c r="G312" s="25"/>
      <c r="H312" s="25"/>
      <c r="I312" s="26"/>
      <c r="J312" s="25"/>
      <c r="K312" s="25"/>
      <c r="L312" s="193"/>
      <c r="M312" s="25"/>
      <c r="N312" s="33" t="str">
        <f t="shared" si="51"/>
        <v/>
      </c>
      <c r="O312" s="197"/>
      <c r="P312" s="194" t="str">
        <f t="shared" si="52"/>
        <v/>
      </c>
      <c r="Q312" s="79" t="str">
        <f t="shared" si="53"/>
        <v/>
      </c>
      <c r="R312" s="172">
        <f t="shared" si="54"/>
        <v>0</v>
      </c>
      <c r="S312" s="84">
        <f t="shared" si="55"/>
        <v>0</v>
      </c>
      <c r="T312" s="195">
        <f t="shared" si="56"/>
        <v>0</v>
      </c>
      <c r="U312" s="196">
        <f t="shared" si="57"/>
        <v>0</v>
      </c>
      <c r="V312" s="69" t="str">
        <f t="shared" si="58"/>
        <v/>
      </c>
      <c r="W312" s="69" t="str">
        <f t="shared" si="59"/>
        <v/>
      </c>
      <c r="X312" s="32" t="str">
        <f t="shared" si="60"/>
        <v/>
      </c>
      <c r="Y312" s="218">
        <f t="shared" si="61"/>
        <v>0</v>
      </c>
      <c r="Z312" s="32"/>
    </row>
    <row r="313" spans="1:26" ht="30" hidden="1" customHeight="1">
      <c r="A313" s="70" t="str">
        <f t="shared" si="49"/>
        <v/>
      </c>
      <c r="B313" s="70" t="str">
        <f t="shared" si="50"/>
        <v/>
      </c>
      <c r="C313" s="139"/>
      <c r="D313" s="26"/>
      <c r="E313" s="25"/>
      <c r="F313" s="25"/>
      <c r="G313" s="25"/>
      <c r="H313" s="25"/>
      <c r="I313" s="26"/>
      <c r="J313" s="25"/>
      <c r="K313" s="25"/>
      <c r="L313" s="193"/>
      <c r="M313" s="25"/>
      <c r="N313" s="33" t="str">
        <f t="shared" si="51"/>
        <v/>
      </c>
      <c r="O313" s="197"/>
      <c r="P313" s="194" t="str">
        <f t="shared" si="52"/>
        <v/>
      </c>
      <c r="Q313" s="79" t="str">
        <f t="shared" si="53"/>
        <v/>
      </c>
      <c r="R313" s="172">
        <f t="shared" si="54"/>
        <v>0</v>
      </c>
      <c r="S313" s="84">
        <f t="shared" si="55"/>
        <v>0</v>
      </c>
      <c r="T313" s="195">
        <f t="shared" si="56"/>
        <v>0</v>
      </c>
      <c r="U313" s="196">
        <f t="shared" si="57"/>
        <v>0</v>
      </c>
      <c r="V313" s="69" t="str">
        <f t="shared" si="58"/>
        <v/>
      </c>
      <c r="W313" s="69" t="str">
        <f t="shared" si="59"/>
        <v/>
      </c>
      <c r="X313" s="32" t="str">
        <f t="shared" si="60"/>
        <v/>
      </c>
      <c r="Y313" s="218">
        <f t="shared" si="61"/>
        <v>0</v>
      </c>
      <c r="Z313" s="32"/>
    </row>
    <row r="314" spans="1:26" ht="30" hidden="1" customHeight="1">
      <c r="A314" s="70" t="str">
        <f t="shared" si="49"/>
        <v/>
      </c>
      <c r="B314" s="70" t="str">
        <f t="shared" si="50"/>
        <v/>
      </c>
      <c r="C314" s="139"/>
      <c r="D314" s="26"/>
      <c r="E314" s="25"/>
      <c r="F314" s="25"/>
      <c r="G314" s="25"/>
      <c r="H314" s="25"/>
      <c r="I314" s="26"/>
      <c r="J314" s="25"/>
      <c r="K314" s="25"/>
      <c r="L314" s="193"/>
      <c r="M314" s="25"/>
      <c r="N314" s="33" t="str">
        <f t="shared" si="51"/>
        <v/>
      </c>
      <c r="O314" s="197"/>
      <c r="P314" s="194" t="str">
        <f t="shared" si="52"/>
        <v/>
      </c>
      <c r="Q314" s="79" t="str">
        <f t="shared" si="53"/>
        <v/>
      </c>
      <c r="R314" s="172">
        <f t="shared" si="54"/>
        <v>0</v>
      </c>
      <c r="S314" s="84">
        <f t="shared" si="55"/>
        <v>0</v>
      </c>
      <c r="T314" s="195">
        <f t="shared" si="56"/>
        <v>0</v>
      </c>
      <c r="U314" s="196">
        <f t="shared" si="57"/>
        <v>0</v>
      </c>
      <c r="V314" s="69" t="str">
        <f t="shared" si="58"/>
        <v/>
      </c>
      <c r="W314" s="69" t="str">
        <f t="shared" si="59"/>
        <v/>
      </c>
      <c r="X314" s="32" t="str">
        <f t="shared" si="60"/>
        <v/>
      </c>
      <c r="Y314" s="218">
        <f t="shared" si="61"/>
        <v>0</v>
      </c>
      <c r="Z314" s="32"/>
    </row>
    <row r="315" spans="1:26" ht="30" hidden="1" customHeight="1">
      <c r="A315" s="70" t="str">
        <f t="shared" si="49"/>
        <v/>
      </c>
      <c r="B315" s="70" t="str">
        <f t="shared" si="50"/>
        <v/>
      </c>
      <c r="C315" s="139"/>
      <c r="D315" s="26"/>
      <c r="E315" s="25"/>
      <c r="F315" s="25"/>
      <c r="G315" s="25"/>
      <c r="H315" s="25"/>
      <c r="I315" s="26"/>
      <c r="J315" s="25"/>
      <c r="K315" s="25"/>
      <c r="L315" s="193"/>
      <c r="M315" s="25"/>
      <c r="N315" s="33" t="str">
        <f t="shared" si="51"/>
        <v/>
      </c>
      <c r="O315" s="197"/>
      <c r="P315" s="194" t="str">
        <f t="shared" si="52"/>
        <v/>
      </c>
      <c r="Q315" s="79" t="str">
        <f t="shared" si="53"/>
        <v/>
      </c>
      <c r="R315" s="172">
        <f t="shared" si="54"/>
        <v>0</v>
      </c>
      <c r="S315" s="84">
        <f t="shared" si="55"/>
        <v>0</v>
      </c>
      <c r="T315" s="195">
        <f t="shared" si="56"/>
        <v>0</v>
      </c>
      <c r="U315" s="196">
        <f t="shared" si="57"/>
        <v>0</v>
      </c>
      <c r="V315" s="69" t="str">
        <f t="shared" si="58"/>
        <v/>
      </c>
      <c r="W315" s="69" t="str">
        <f t="shared" si="59"/>
        <v/>
      </c>
      <c r="X315" s="32" t="str">
        <f t="shared" si="60"/>
        <v/>
      </c>
      <c r="Y315" s="218">
        <f t="shared" si="61"/>
        <v>0</v>
      </c>
      <c r="Z315" s="32"/>
    </row>
    <row r="316" spans="1:26" ht="30" hidden="1" customHeight="1">
      <c r="A316" s="70" t="str">
        <f t="shared" si="49"/>
        <v/>
      </c>
      <c r="B316" s="70" t="str">
        <f t="shared" si="50"/>
        <v/>
      </c>
      <c r="C316" s="139"/>
      <c r="D316" s="26"/>
      <c r="E316" s="25"/>
      <c r="F316" s="25"/>
      <c r="G316" s="25"/>
      <c r="H316" s="25"/>
      <c r="I316" s="26"/>
      <c r="J316" s="25"/>
      <c r="K316" s="25"/>
      <c r="L316" s="193"/>
      <c r="M316" s="25"/>
      <c r="N316" s="33" t="str">
        <f t="shared" si="51"/>
        <v/>
      </c>
      <c r="O316" s="197"/>
      <c r="P316" s="194" t="str">
        <f t="shared" si="52"/>
        <v/>
      </c>
      <c r="Q316" s="79" t="str">
        <f t="shared" si="53"/>
        <v/>
      </c>
      <c r="R316" s="172">
        <f t="shared" si="54"/>
        <v>0</v>
      </c>
      <c r="S316" s="84">
        <f t="shared" si="55"/>
        <v>0</v>
      </c>
      <c r="T316" s="195">
        <f t="shared" si="56"/>
        <v>0</v>
      </c>
      <c r="U316" s="196">
        <f t="shared" si="57"/>
        <v>0</v>
      </c>
      <c r="V316" s="69" t="str">
        <f t="shared" si="58"/>
        <v/>
      </c>
      <c r="W316" s="69" t="str">
        <f t="shared" si="59"/>
        <v/>
      </c>
      <c r="X316" s="32" t="str">
        <f t="shared" si="60"/>
        <v/>
      </c>
      <c r="Y316" s="218">
        <f t="shared" si="61"/>
        <v>0</v>
      </c>
      <c r="Z316" s="32"/>
    </row>
    <row r="317" spans="1:26" ht="30" hidden="1" customHeight="1">
      <c r="A317" s="70" t="str">
        <f t="shared" si="49"/>
        <v/>
      </c>
      <c r="B317" s="70" t="str">
        <f t="shared" si="50"/>
        <v/>
      </c>
      <c r="C317" s="139"/>
      <c r="D317" s="26"/>
      <c r="E317" s="25"/>
      <c r="F317" s="25"/>
      <c r="G317" s="25"/>
      <c r="H317" s="25"/>
      <c r="I317" s="26"/>
      <c r="J317" s="25"/>
      <c r="K317" s="25"/>
      <c r="L317" s="193"/>
      <c r="M317" s="25"/>
      <c r="N317" s="33" t="str">
        <f t="shared" si="51"/>
        <v/>
      </c>
      <c r="O317" s="197"/>
      <c r="P317" s="194" t="str">
        <f t="shared" si="52"/>
        <v/>
      </c>
      <c r="Q317" s="79" t="str">
        <f t="shared" si="53"/>
        <v/>
      </c>
      <c r="R317" s="172">
        <f t="shared" si="54"/>
        <v>0</v>
      </c>
      <c r="S317" s="84">
        <f t="shared" si="55"/>
        <v>0</v>
      </c>
      <c r="T317" s="195">
        <f t="shared" si="56"/>
        <v>0</v>
      </c>
      <c r="U317" s="196">
        <f t="shared" si="57"/>
        <v>0</v>
      </c>
      <c r="V317" s="69" t="str">
        <f t="shared" si="58"/>
        <v/>
      </c>
      <c r="W317" s="69" t="str">
        <f t="shared" si="59"/>
        <v/>
      </c>
      <c r="X317" s="32" t="str">
        <f t="shared" si="60"/>
        <v/>
      </c>
      <c r="Y317" s="218">
        <f t="shared" si="61"/>
        <v>0</v>
      </c>
      <c r="Z317" s="32"/>
    </row>
    <row r="318" spans="1:26" ht="30" hidden="1" customHeight="1">
      <c r="A318" s="70" t="str">
        <f t="shared" si="49"/>
        <v/>
      </c>
      <c r="B318" s="70" t="str">
        <f t="shared" si="50"/>
        <v/>
      </c>
      <c r="C318" s="139"/>
      <c r="D318" s="26"/>
      <c r="E318" s="25"/>
      <c r="F318" s="25"/>
      <c r="G318" s="25"/>
      <c r="H318" s="25"/>
      <c r="I318" s="26"/>
      <c r="J318" s="25"/>
      <c r="K318" s="25"/>
      <c r="L318" s="193"/>
      <c r="M318" s="25"/>
      <c r="N318" s="33" t="str">
        <f t="shared" si="51"/>
        <v/>
      </c>
      <c r="O318" s="197"/>
      <c r="P318" s="194" t="str">
        <f t="shared" si="52"/>
        <v/>
      </c>
      <c r="Q318" s="79" t="str">
        <f t="shared" si="53"/>
        <v/>
      </c>
      <c r="R318" s="172">
        <f t="shared" si="54"/>
        <v>0</v>
      </c>
      <c r="S318" s="84">
        <f t="shared" si="55"/>
        <v>0</v>
      </c>
      <c r="T318" s="195">
        <f t="shared" si="56"/>
        <v>0</v>
      </c>
      <c r="U318" s="196">
        <f t="shared" si="57"/>
        <v>0</v>
      </c>
      <c r="V318" s="69" t="str">
        <f t="shared" si="58"/>
        <v/>
      </c>
      <c r="W318" s="69" t="str">
        <f t="shared" si="59"/>
        <v/>
      </c>
      <c r="X318" s="32" t="str">
        <f t="shared" si="60"/>
        <v/>
      </c>
      <c r="Y318" s="218">
        <f t="shared" si="61"/>
        <v>0</v>
      </c>
      <c r="Z318" s="32"/>
    </row>
    <row r="319" spans="1:26" ht="30" hidden="1" customHeight="1">
      <c r="A319" s="70" t="str">
        <f t="shared" si="49"/>
        <v/>
      </c>
      <c r="B319" s="70" t="str">
        <f t="shared" si="50"/>
        <v/>
      </c>
      <c r="C319" s="139"/>
      <c r="D319" s="26"/>
      <c r="E319" s="25"/>
      <c r="F319" s="25"/>
      <c r="G319" s="25"/>
      <c r="H319" s="25"/>
      <c r="I319" s="26"/>
      <c r="J319" s="25"/>
      <c r="K319" s="25"/>
      <c r="L319" s="193"/>
      <c r="M319" s="25"/>
      <c r="N319" s="33" t="str">
        <f t="shared" si="51"/>
        <v/>
      </c>
      <c r="O319" s="197"/>
      <c r="P319" s="194" t="str">
        <f t="shared" si="52"/>
        <v/>
      </c>
      <c r="Q319" s="79" t="str">
        <f t="shared" si="53"/>
        <v/>
      </c>
      <c r="R319" s="172">
        <f t="shared" si="54"/>
        <v>0</v>
      </c>
      <c r="S319" s="84">
        <f t="shared" si="55"/>
        <v>0</v>
      </c>
      <c r="T319" s="195">
        <f t="shared" si="56"/>
        <v>0</v>
      </c>
      <c r="U319" s="196">
        <f t="shared" si="57"/>
        <v>0</v>
      </c>
      <c r="V319" s="69" t="str">
        <f t="shared" si="58"/>
        <v/>
      </c>
      <c r="W319" s="69" t="str">
        <f t="shared" si="59"/>
        <v/>
      </c>
      <c r="X319" s="32" t="str">
        <f t="shared" si="60"/>
        <v/>
      </c>
      <c r="Y319" s="218">
        <f t="shared" si="61"/>
        <v>0</v>
      </c>
      <c r="Z319" s="32"/>
    </row>
    <row r="320" spans="1:26" ht="30" hidden="1" customHeight="1">
      <c r="A320" s="70" t="str">
        <f t="shared" si="49"/>
        <v/>
      </c>
      <c r="B320" s="70" t="str">
        <f t="shared" si="50"/>
        <v/>
      </c>
      <c r="C320" s="139"/>
      <c r="D320" s="26"/>
      <c r="E320" s="25"/>
      <c r="F320" s="25"/>
      <c r="G320" s="25"/>
      <c r="H320" s="25"/>
      <c r="I320" s="26"/>
      <c r="J320" s="25"/>
      <c r="K320" s="25"/>
      <c r="L320" s="193"/>
      <c r="M320" s="25"/>
      <c r="N320" s="33" t="str">
        <f t="shared" si="51"/>
        <v/>
      </c>
      <c r="O320" s="197"/>
      <c r="P320" s="194" t="str">
        <f t="shared" si="52"/>
        <v/>
      </c>
      <c r="Q320" s="79" t="str">
        <f t="shared" si="53"/>
        <v/>
      </c>
      <c r="R320" s="172">
        <f t="shared" si="54"/>
        <v>0</v>
      </c>
      <c r="S320" s="84">
        <f t="shared" si="55"/>
        <v>0</v>
      </c>
      <c r="T320" s="195">
        <f t="shared" si="56"/>
        <v>0</v>
      </c>
      <c r="U320" s="196">
        <f t="shared" si="57"/>
        <v>0</v>
      </c>
      <c r="V320" s="69" t="str">
        <f t="shared" si="58"/>
        <v/>
      </c>
      <c r="W320" s="69" t="str">
        <f t="shared" si="59"/>
        <v/>
      </c>
      <c r="X320" s="32" t="str">
        <f t="shared" si="60"/>
        <v/>
      </c>
      <c r="Y320" s="218">
        <f t="shared" si="61"/>
        <v>0</v>
      </c>
      <c r="Z320" s="32"/>
    </row>
    <row r="321" spans="1:26" ht="30" hidden="1" customHeight="1">
      <c r="A321" s="70" t="str">
        <f t="shared" si="49"/>
        <v/>
      </c>
      <c r="B321" s="70" t="str">
        <f t="shared" si="50"/>
        <v/>
      </c>
      <c r="C321" s="139"/>
      <c r="D321" s="26"/>
      <c r="E321" s="25"/>
      <c r="F321" s="25"/>
      <c r="G321" s="25"/>
      <c r="H321" s="25"/>
      <c r="I321" s="26"/>
      <c r="J321" s="25"/>
      <c r="K321" s="25"/>
      <c r="L321" s="193"/>
      <c r="M321" s="25"/>
      <c r="N321" s="33" t="str">
        <f t="shared" si="51"/>
        <v/>
      </c>
      <c r="O321" s="197"/>
      <c r="P321" s="194" t="str">
        <f t="shared" si="52"/>
        <v/>
      </c>
      <c r="Q321" s="79" t="str">
        <f t="shared" si="53"/>
        <v/>
      </c>
      <c r="R321" s="172">
        <f t="shared" si="54"/>
        <v>0</v>
      </c>
      <c r="S321" s="84">
        <f t="shared" si="55"/>
        <v>0</v>
      </c>
      <c r="T321" s="195">
        <f t="shared" si="56"/>
        <v>0</v>
      </c>
      <c r="U321" s="196">
        <f t="shared" si="57"/>
        <v>0</v>
      </c>
      <c r="V321" s="69" t="str">
        <f t="shared" si="58"/>
        <v/>
      </c>
      <c r="W321" s="69" t="str">
        <f t="shared" si="59"/>
        <v/>
      </c>
      <c r="X321" s="32" t="str">
        <f t="shared" si="60"/>
        <v/>
      </c>
      <c r="Y321" s="218">
        <f t="shared" si="61"/>
        <v>0</v>
      </c>
      <c r="Z321" s="32"/>
    </row>
    <row r="322" spans="1:26" ht="30" hidden="1" customHeight="1">
      <c r="A322" s="70" t="str">
        <f t="shared" si="49"/>
        <v/>
      </c>
      <c r="B322" s="70" t="str">
        <f t="shared" si="50"/>
        <v/>
      </c>
      <c r="C322" s="139"/>
      <c r="D322" s="26"/>
      <c r="E322" s="25"/>
      <c r="F322" s="25"/>
      <c r="G322" s="25"/>
      <c r="H322" s="25"/>
      <c r="I322" s="26"/>
      <c r="J322" s="25"/>
      <c r="K322" s="25"/>
      <c r="L322" s="193"/>
      <c r="M322" s="25"/>
      <c r="N322" s="33" t="str">
        <f t="shared" si="51"/>
        <v/>
      </c>
      <c r="O322" s="197"/>
      <c r="P322" s="194" t="str">
        <f t="shared" si="52"/>
        <v/>
      </c>
      <c r="Q322" s="79" t="str">
        <f t="shared" si="53"/>
        <v/>
      </c>
      <c r="R322" s="172">
        <f t="shared" si="54"/>
        <v>0</v>
      </c>
      <c r="S322" s="84">
        <f t="shared" si="55"/>
        <v>0</v>
      </c>
      <c r="T322" s="195">
        <f t="shared" si="56"/>
        <v>0</v>
      </c>
      <c r="U322" s="196">
        <f t="shared" si="57"/>
        <v>0</v>
      </c>
      <c r="V322" s="69" t="str">
        <f t="shared" si="58"/>
        <v/>
      </c>
      <c r="W322" s="69" t="str">
        <f t="shared" si="59"/>
        <v/>
      </c>
      <c r="X322" s="32" t="str">
        <f t="shared" si="60"/>
        <v/>
      </c>
      <c r="Y322" s="218">
        <f t="shared" si="61"/>
        <v>0</v>
      </c>
      <c r="Z322" s="32"/>
    </row>
    <row r="323" spans="1:26" ht="30" hidden="1" customHeight="1">
      <c r="A323" s="70" t="str">
        <f t="shared" si="49"/>
        <v/>
      </c>
      <c r="B323" s="70" t="str">
        <f t="shared" si="50"/>
        <v/>
      </c>
      <c r="C323" s="139"/>
      <c r="D323" s="26"/>
      <c r="E323" s="25"/>
      <c r="F323" s="25"/>
      <c r="G323" s="25"/>
      <c r="H323" s="25"/>
      <c r="I323" s="26"/>
      <c r="J323" s="25"/>
      <c r="K323" s="25"/>
      <c r="L323" s="193"/>
      <c r="M323" s="25"/>
      <c r="N323" s="33" t="str">
        <f t="shared" si="51"/>
        <v/>
      </c>
      <c r="O323" s="197"/>
      <c r="P323" s="194" t="str">
        <f t="shared" si="52"/>
        <v/>
      </c>
      <c r="Q323" s="79" t="str">
        <f t="shared" si="53"/>
        <v/>
      </c>
      <c r="R323" s="172">
        <f t="shared" si="54"/>
        <v>0</v>
      </c>
      <c r="S323" s="84">
        <f t="shared" si="55"/>
        <v>0</v>
      </c>
      <c r="T323" s="195">
        <f t="shared" si="56"/>
        <v>0</v>
      </c>
      <c r="U323" s="196">
        <f t="shared" si="57"/>
        <v>0</v>
      </c>
      <c r="V323" s="69" t="str">
        <f t="shared" si="58"/>
        <v/>
      </c>
      <c r="W323" s="69" t="str">
        <f t="shared" si="59"/>
        <v/>
      </c>
      <c r="X323" s="32" t="str">
        <f t="shared" si="60"/>
        <v/>
      </c>
      <c r="Y323" s="218">
        <f t="shared" si="61"/>
        <v>0</v>
      </c>
      <c r="Z323" s="32"/>
    </row>
    <row r="324" spans="1:26" ht="30" hidden="1" customHeight="1">
      <c r="A324" s="70" t="str">
        <f t="shared" si="49"/>
        <v/>
      </c>
      <c r="B324" s="70" t="str">
        <f t="shared" si="50"/>
        <v/>
      </c>
      <c r="C324" s="139"/>
      <c r="D324" s="26"/>
      <c r="E324" s="25"/>
      <c r="F324" s="25"/>
      <c r="G324" s="25"/>
      <c r="H324" s="25"/>
      <c r="I324" s="26"/>
      <c r="J324" s="25"/>
      <c r="K324" s="25"/>
      <c r="L324" s="193"/>
      <c r="M324" s="25"/>
      <c r="N324" s="33" t="str">
        <f t="shared" si="51"/>
        <v/>
      </c>
      <c r="O324" s="197"/>
      <c r="P324" s="194" t="str">
        <f t="shared" si="52"/>
        <v/>
      </c>
      <c r="Q324" s="79" t="str">
        <f t="shared" si="53"/>
        <v/>
      </c>
      <c r="R324" s="172">
        <f t="shared" si="54"/>
        <v>0</v>
      </c>
      <c r="S324" s="84">
        <f t="shared" si="55"/>
        <v>0</v>
      </c>
      <c r="T324" s="195">
        <f t="shared" si="56"/>
        <v>0</v>
      </c>
      <c r="U324" s="196">
        <f t="shared" si="57"/>
        <v>0</v>
      </c>
      <c r="V324" s="69" t="str">
        <f t="shared" si="58"/>
        <v/>
      </c>
      <c r="W324" s="69" t="str">
        <f t="shared" si="59"/>
        <v/>
      </c>
      <c r="X324" s="32" t="str">
        <f t="shared" si="60"/>
        <v/>
      </c>
      <c r="Y324" s="218">
        <f t="shared" si="61"/>
        <v>0</v>
      </c>
      <c r="Z324" s="32"/>
    </row>
    <row r="325" spans="1:26" ht="30" hidden="1" customHeight="1">
      <c r="A325" s="70" t="str">
        <f t="shared" si="49"/>
        <v/>
      </c>
      <c r="B325" s="70" t="str">
        <f t="shared" si="50"/>
        <v/>
      </c>
      <c r="C325" s="139"/>
      <c r="D325" s="26"/>
      <c r="E325" s="25"/>
      <c r="F325" s="25"/>
      <c r="G325" s="25"/>
      <c r="H325" s="25"/>
      <c r="I325" s="26"/>
      <c r="J325" s="25"/>
      <c r="K325" s="25"/>
      <c r="L325" s="193"/>
      <c r="M325" s="25"/>
      <c r="N325" s="33" t="str">
        <f t="shared" si="51"/>
        <v/>
      </c>
      <c r="O325" s="197"/>
      <c r="P325" s="194" t="str">
        <f t="shared" si="52"/>
        <v/>
      </c>
      <c r="Q325" s="79" t="str">
        <f t="shared" si="53"/>
        <v/>
      </c>
      <c r="R325" s="172">
        <f t="shared" si="54"/>
        <v>0</v>
      </c>
      <c r="S325" s="84">
        <f t="shared" si="55"/>
        <v>0</v>
      </c>
      <c r="T325" s="195">
        <f t="shared" si="56"/>
        <v>0</v>
      </c>
      <c r="U325" s="196">
        <f t="shared" si="57"/>
        <v>0</v>
      </c>
      <c r="V325" s="69" t="str">
        <f t="shared" si="58"/>
        <v/>
      </c>
      <c r="W325" s="69" t="str">
        <f t="shared" si="59"/>
        <v/>
      </c>
      <c r="X325" s="32" t="str">
        <f t="shared" si="60"/>
        <v/>
      </c>
      <c r="Y325" s="218">
        <f t="shared" si="61"/>
        <v>0</v>
      </c>
      <c r="Z325" s="32"/>
    </row>
    <row r="326" spans="1:26" ht="30" hidden="1" customHeight="1">
      <c r="A326" s="70" t="str">
        <f t="shared" si="49"/>
        <v/>
      </c>
      <c r="B326" s="70" t="str">
        <f t="shared" si="50"/>
        <v/>
      </c>
      <c r="C326" s="139"/>
      <c r="D326" s="26"/>
      <c r="E326" s="25"/>
      <c r="F326" s="25"/>
      <c r="G326" s="25"/>
      <c r="H326" s="25"/>
      <c r="I326" s="26"/>
      <c r="J326" s="25"/>
      <c r="K326" s="25"/>
      <c r="L326" s="193"/>
      <c r="M326" s="25"/>
      <c r="N326" s="33" t="str">
        <f t="shared" si="51"/>
        <v/>
      </c>
      <c r="O326" s="197"/>
      <c r="P326" s="194" t="str">
        <f t="shared" si="52"/>
        <v/>
      </c>
      <c r="Q326" s="79" t="str">
        <f t="shared" si="53"/>
        <v/>
      </c>
      <c r="R326" s="172">
        <f t="shared" si="54"/>
        <v>0</v>
      </c>
      <c r="S326" s="84">
        <f t="shared" si="55"/>
        <v>0</v>
      </c>
      <c r="T326" s="195">
        <f t="shared" si="56"/>
        <v>0</v>
      </c>
      <c r="U326" s="196">
        <f t="shared" si="57"/>
        <v>0</v>
      </c>
      <c r="V326" s="69" t="str">
        <f t="shared" si="58"/>
        <v/>
      </c>
      <c r="W326" s="69" t="str">
        <f t="shared" si="59"/>
        <v/>
      </c>
      <c r="X326" s="32" t="str">
        <f t="shared" si="60"/>
        <v/>
      </c>
      <c r="Y326" s="218">
        <f t="shared" si="61"/>
        <v>0</v>
      </c>
      <c r="Z326" s="32"/>
    </row>
    <row r="327" spans="1:26" ht="30" hidden="1" customHeight="1">
      <c r="A327" s="70" t="str">
        <f t="shared" si="49"/>
        <v/>
      </c>
      <c r="B327" s="70" t="str">
        <f t="shared" si="50"/>
        <v/>
      </c>
      <c r="C327" s="139"/>
      <c r="D327" s="26"/>
      <c r="E327" s="25"/>
      <c r="F327" s="25"/>
      <c r="G327" s="25"/>
      <c r="H327" s="25"/>
      <c r="I327" s="26"/>
      <c r="J327" s="25"/>
      <c r="K327" s="25"/>
      <c r="L327" s="193"/>
      <c r="M327" s="25"/>
      <c r="N327" s="33" t="str">
        <f t="shared" si="51"/>
        <v/>
      </c>
      <c r="O327" s="197"/>
      <c r="P327" s="194" t="str">
        <f t="shared" si="52"/>
        <v/>
      </c>
      <c r="Q327" s="79" t="str">
        <f t="shared" si="53"/>
        <v/>
      </c>
      <c r="R327" s="172">
        <f t="shared" si="54"/>
        <v>0</v>
      </c>
      <c r="S327" s="84">
        <f t="shared" si="55"/>
        <v>0</v>
      </c>
      <c r="T327" s="195">
        <f t="shared" si="56"/>
        <v>0</v>
      </c>
      <c r="U327" s="196">
        <f t="shared" si="57"/>
        <v>0</v>
      </c>
      <c r="V327" s="69" t="str">
        <f t="shared" si="58"/>
        <v/>
      </c>
      <c r="W327" s="69" t="str">
        <f t="shared" si="59"/>
        <v/>
      </c>
      <c r="X327" s="32" t="str">
        <f t="shared" si="60"/>
        <v/>
      </c>
      <c r="Y327" s="218">
        <f t="shared" si="61"/>
        <v>0</v>
      </c>
      <c r="Z327" s="32"/>
    </row>
    <row r="328" spans="1:26" ht="30" hidden="1" customHeight="1">
      <c r="A328" s="70" t="str">
        <f t="shared" si="49"/>
        <v/>
      </c>
      <c r="B328" s="70" t="str">
        <f t="shared" si="50"/>
        <v/>
      </c>
      <c r="C328" s="139"/>
      <c r="D328" s="26"/>
      <c r="E328" s="25"/>
      <c r="F328" s="25"/>
      <c r="G328" s="25"/>
      <c r="H328" s="25"/>
      <c r="I328" s="26"/>
      <c r="J328" s="25"/>
      <c r="K328" s="25"/>
      <c r="L328" s="193"/>
      <c r="M328" s="25"/>
      <c r="N328" s="33" t="str">
        <f t="shared" si="51"/>
        <v/>
      </c>
      <c r="O328" s="197"/>
      <c r="P328" s="194" t="str">
        <f t="shared" si="52"/>
        <v/>
      </c>
      <c r="Q328" s="79" t="str">
        <f t="shared" si="53"/>
        <v/>
      </c>
      <c r="R328" s="172">
        <f t="shared" si="54"/>
        <v>0</v>
      </c>
      <c r="S328" s="84">
        <f t="shared" si="55"/>
        <v>0</v>
      </c>
      <c r="T328" s="195">
        <f t="shared" si="56"/>
        <v>0</v>
      </c>
      <c r="U328" s="196">
        <f t="shared" si="57"/>
        <v>0</v>
      </c>
      <c r="V328" s="69" t="str">
        <f t="shared" si="58"/>
        <v/>
      </c>
      <c r="W328" s="69" t="str">
        <f t="shared" si="59"/>
        <v/>
      </c>
      <c r="X328" s="32" t="str">
        <f t="shared" si="60"/>
        <v/>
      </c>
      <c r="Y328" s="218">
        <f t="shared" si="61"/>
        <v>0</v>
      </c>
      <c r="Z328" s="32"/>
    </row>
    <row r="329" spans="1:26" ht="30" hidden="1" customHeight="1">
      <c r="A329" s="70" t="str">
        <f t="shared" si="49"/>
        <v/>
      </c>
      <c r="B329" s="70" t="str">
        <f t="shared" si="50"/>
        <v/>
      </c>
      <c r="C329" s="139"/>
      <c r="D329" s="26"/>
      <c r="E329" s="25"/>
      <c r="F329" s="25"/>
      <c r="G329" s="25"/>
      <c r="H329" s="25"/>
      <c r="I329" s="26"/>
      <c r="J329" s="25"/>
      <c r="K329" s="25"/>
      <c r="L329" s="193"/>
      <c r="M329" s="25"/>
      <c r="N329" s="33" t="str">
        <f t="shared" si="51"/>
        <v/>
      </c>
      <c r="O329" s="197"/>
      <c r="P329" s="194" t="str">
        <f t="shared" si="52"/>
        <v/>
      </c>
      <c r="Q329" s="79" t="str">
        <f t="shared" si="53"/>
        <v/>
      </c>
      <c r="R329" s="172">
        <f t="shared" si="54"/>
        <v>0</v>
      </c>
      <c r="S329" s="84">
        <f t="shared" si="55"/>
        <v>0</v>
      </c>
      <c r="T329" s="195">
        <f t="shared" si="56"/>
        <v>0</v>
      </c>
      <c r="U329" s="196">
        <f t="shared" si="57"/>
        <v>0</v>
      </c>
      <c r="V329" s="69" t="str">
        <f t="shared" si="58"/>
        <v/>
      </c>
      <c r="W329" s="69" t="str">
        <f t="shared" si="59"/>
        <v/>
      </c>
      <c r="X329" s="32" t="str">
        <f t="shared" si="60"/>
        <v/>
      </c>
      <c r="Y329" s="218">
        <f t="shared" si="61"/>
        <v>0</v>
      </c>
      <c r="Z329" s="32"/>
    </row>
    <row r="330" spans="1:26" ht="30" hidden="1" customHeight="1">
      <c r="A330" s="70" t="str">
        <f t="shared" si="49"/>
        <v/>
      </c>
      <c r="B330" s="70" t="str">
        <f t="shared" si="50"/>
        <v/>
      </c>
      <c r="C330" s="139"/>
      <c r="D330" s="26"/>
      <c r="E330" s="25"/>
      <c r="F330" s="25"/>
      <c r="G330" s="25"/>
      <c r="H330" s="25"/>
      <c r="I330" s="26"/>
      <c r="J330" s="25"/>
      <c r="K330" s="25"/>
      <c r="L330" s="193"/>
      <c r="M330" s="25"/>
      <c r="N330" s="33" t="str">
        <f t="shared" si="51"/>
        <v/>
      </c>
      <c r="O330" s="197"/>
      <c r="P330" s="194" t="str">
        <f t="shared" si="52"/>
        <v/>
      </c>
      <c r="Q330" s="79" t="str">
        <f t="shared" si="53"/>
        <v/>
      </c>
      <c r="R330" s="172">
        <f t="shared" si="54"/>
        <v>0</v>
      </c>
      <c r="S330" s="84">
        <f t="shared" si="55"/>
        <v>0</v>
      </c>
      <c r="T330" s="195">
        <f t="shared" si="56"/>
        <v>0</v>
      </c>
      <c r="U330" s="196">
        <f t="shared" si="57"/>
        <v>0</v>
      </c>
      <c r="V330" s="69" t="str">
        <f t="shared" si="58"/>
        <v/>
      </c>
      <c r="W330" s="69" t="str">
        <f t="shared" si="59"/>
        <v/>
      </c>
      <c r="X330" s="32" t="str">
        <f t="shared" si="60"/>
        <v/>
      </c>
      <c r="Y330" s="218">
        <f t="shared" si="61"/>
        <v>0</v>
      </c>
      <c r="Z330" s="32"/>
    </row>
    <row r="331" spans="1:26" ht="30" hidden="1" customHeight="1">
      <c r="A331" s="70" t="str">
        <f t="shared" si="49"/>
        <v/>
      </c>
      <c r="B331" s="70" t="str">
        <f t="shared" si="50"/>
        <v/>
      </c>
      <c r="C331" s="139"/>
      <c r="D331" s="26"/>
      <c r="E331" s="25"/>
      <c r="F331" s="25"/>
      <c r="G331" s="25"/>
      <c r="H331" s="25"/>
      <c r="I331" s="26"/>
      <c r="J331" s="25"/>
      <c r="K331" s="25"/>
      <c r="L331" s="193"/>
      <c r="M331" s="25"/>
      <c r="N331" s="33" t="str">
        <f t="shared" si="51"/>
        <v/>
      </c>
      <c r="O331" s="197"/>
      <c r="P331" s="194" t="str">
        <f t="shared" si="52"/>
        <v/>
      </c>
      <c r="Q331" s="79" t="str">
        <f t="shared" si="53"/>
        <v/>
      </c>
      <c r="R331" s="172">
        <f t="shared" si="54"/>
        <v>0</v>
      </c>
      <c r="S331" s="84">
        <f t="shared" si="55"/>
        <v>0</v>
      </c>
      <c r="T331" s="195">
        <f t="shared" si="56"/>
        <v>0</v>
      </c>
      <c r="U331" s="196">
        <f t="shared" si="57"/>
        <v>0</v>
      </c>
      <c r="V331" s="69" t="str">
        <f t="shared" si="58"/>
        <v/>
      </c>
      <c r="W331" s="69" t="str">
        <f t="shared" si="59"/>
        <v/>
      </c>
      <c r="X331" s="32" t="str">
        <f t="shared" si="60"/>
        <v/>
      </c>
      <c r="Y331" s="218">
        <f t="shared" si="61"/>
        <v>0</v>
      </c>
      <c r="Z331" s="32"/>
    </row>
    <row r="332" spans="1:26" ht="30" hidden="1" customHeight="1">
      <c r="A332" s="70" t="str">
        <f t="shared" si="49"/>
        <v/>
      </c>
      <c r="B332" s="70" t="str">
        <f t="shared" si="50"/>
        <v/>
      </c>
      <c r="C332" s="139"/>
      <c r="D332" s="26"/>
      <c r="E332" s="25"/>
      <c r="F332" s="25"/>
      <c r="G332" s="25"/>
      <c r="H332" s="25"/>
      <c r="I332" s="26"/>
      <c r="J332" s="25"/>
      <c r="K332" s="25"/>
      <c r="L332" s="193"/>
      <c r="M332" s="25"/>
      <c r="N332" s="33" t="str">
        <f t="shared" si="51"/>
        <v/>
      </c>
      <c r="O332" s="197"/>
      <c r="P332" s="194" t="str">
        <f t="shared" si="52"/>
        <v/>
      </c>
      <c r="Q332" s="79" t="str">
        <f t="shared" si="53"/>
        <v/>
      </c>
      <c r="R332" s="172">
        <f t="shared" si="54"/>
        <v>0</v>
      </c>
      <c r="S332" s="84">
        <f t="shared" si="55"/>
        <v>0</v>
      </c>
      <c r="T332" s="195">
        <f t="shared" si="56"/>
        <v>0</v>
      </c>
      <c r="U332" s="196">
        <f t="shared" si="57"/>
        <v>0</v>
      </c>
      <c r="V332" s="69" t="str">
        <f t="shared" si="58"/>
        <v/>
      </c>
      <c r="W332" s="69" t="str">
        <f t="shared" si="59"/>
        <v/>
      </c>
      <c r="X332" s="32" t="str">
        <f t="shared" si="60"/>
        <v/>
      </c>
      <c r="Y332" s="218">
        <f t="shared" si="61"/>
        <v>0</v>
      </c>
      <c r="Z332" s="32"/>
    </row>
    <row r="333" spans="1:26" ht="30" hidden="1" customHeight="1">
      <c r="A333" s="70" t="str">
        <f t="shared" si="49"/>
        <v/>
      </c>
      <c r="B333" s="70" t="str">
        <f t="shared" si="50"/>
        <v/>
      </c>
      <c r="C333" s="139"/>
      <c r="D333" s="26"/>
      <c r="E333" s="25"/>
      <c r="F333" s="25"/>
      <c r="G333" s="25"/>
      <c r="H333" s="25"/>
      <c r="I333" s="26"/>
      <c r="J333" s="25"/>
      <c r="K333" s="25"/>
      <c r="L333" s="193"/>
      <c r="M333" s="25"/>
      <c r="N333" s="33" t="str">
        <f t="shared" si="51"/>
        <v/>
      </c>
      <c r="O333" s="197"/>
      <c r="P333" s="194" t="str">
        <f t="shared" si="52"/>
        <v/>
      </c>
      <c r="Q333" s="79" t="str">
        <f t="shared" si="53"/>
        <v/>
      </c>
      <c r="R333" s="172">
        <f t="shared" si="54"/>
        <v>0</v>
      </c>
      <c r="S333" s="84">
        <f t="shared" si="55"/>
        <v>0</v>
      </c>
      <c r="T333" s="195">
        <f t="shared" si="56"/>
        <v>0</v>
      </c>
      <c r="U333" s="196">
        <f t="shared" si="57"/>
        <v>0</v>
      </c>
      <c r="V333" s="69" t="str">
        <f t="shared" si="58"/>
        <v/>
      </c>
      <c r="W333" s="69" t="str">
        <f t="shared" si="59"/>
        <v/>
      </c>
      <c r="X333" s="32" t="str">
        <f t="shared" si="60"/>
        <v/>
      </c>
      <c r="Y333" s="218">
        <f t="shared" si="61"/>
        <v>0</v>
      </c>
      <c r="Z333" s="32"/>
    </row>
    <row r="334" spans="1:26" ht="30" hidden="1" customHeight="1">
      <c r="A334" s="70" t="str">
        <f t="shared" si="49"/>
        <v/>
      </c>
      <c r="B334" s="70" t="str">
        <f t="shared" si="50"/>
        <v/>
      </c>
      <c r="C334" s="139"/>
      <c r="D334" s="26"/>
      <c r="E334" s="25"/>
      <c r="F334" s="25"/>
      <c r="G334" s="25"/>
      <c r="H334" s="25"/>
      <c r="I334" s="26"/>
      <c r="J334" s="25"/>
      <c r="K334" s="25"/>
      <c r="L334" s="193"/>
      <c r="M334" s="25"/>
      <c r="N334" s="33" t="str">
        <f t="shared" si="51"/>
        <v/>
      </c>
      <c r="O334" s="197"/>
      <c r="P334" s="194" t="str">
        <f t="shared" si="52"/>
        <v/>
      </c>
      <c r="Q334" s="79" t="str">
        <f t="shared" si="53"/>
        <v/>
      </c>
      <c r="R334" s="172">
        <f t="shared" si="54"/>
        <v>0</v>
      </c>
      <c r="S334" s="84">
        <f t="shared" si="55"/>
        <v>0</v>
      </c>
      <c r="T334" s="195">
        <f t="shared" si="56"/>
        <v>0</v>
      </c>
      <c r="U334" s="196">
        <f t="shared" si="57"/>
        <v>0</v>
      </c>
      <c r="V334" s="69" t="str">
        <f t="shared" si="58"/>
        <v/>
      </c>
      <c r="W334" s="69" t="str">
        <f t="shared" si="59"/>
        <v/>
      </c>
      <c r="X334" s="32" t="str">
        <f t="shared" si="60"/>
        <v/>
      </c>
      <c r="Y334" s="218">
        <f t="shared" si="61"/>
        <v>0</v>
      </c>
      <c r="Z334" s="32"/>
    </row>
    <row r="335" spans="1:26" ht="30" hidden="1" customHeight="1">
      <c r="A335" s="70" t="str">
        <f t="shared" si="49"/>
        <v/>
      </c>
      <c r="B335" s="70" t="str">
        <f t="shared" si="50"/>
        <v/>
      </c>
      <c r="C335" s="139"/>
      <c r="D335" s="26"/>
      <c r="E335" s="25"/>
      <c r="F335" s="25"/>
      <c r="G335" s="25"/>
      <c r="H335" s="25"/>
      <c r="I335" s="26"/>
      <c r="J335" s="25"/>
      <c r="K335" s="25"/>
      <c r="L335" s="193"/>
      <c r="M335" s="25"/>
      <c r="N335" s="33" t="str">
        <f t="shared" si="51"/>
        <v/>
      </c>
      <c r="O335" s="197"/>
      <c r="P335" s="194" t="str">
        <f t="shared" si="52"/>
        <v/>
      </c>
      <c r="Q335" s="79" t="str">
        <f t="shared" si="53"/>
        <v/>
      </c>
      <c r="R335" s="172">
        <f t="shared" si="54"/>
        <v>0</v>
      </c>
      <c r="S335" s="84">
        <f t="shared" si="55"/>
        <v>0</v>
      </c>
      <c r="T335" s="195">
        <f t="shared" si="56"/>
        <v>0</v>
      </c>
      <c r="U335" s="196">
        <f t="shared" si="57"/>
        <v>0</v>
      </c>
      <c r="V335" s="69" t="str">
        <f t="shared" si="58"/>
        <v/>
      </c>
      <c r="W335" s="69" t="str">
        <f t="shared" si="59"/>
        <v/>
      </c>
      <c r="X335" s="32" t="str">
        <f t="shared" si="60"/>
        <v/>
      </c>
      <c r="Y335" s="218">
        <f t="shared" si="61"/>
        <v>0</v>
      </c>
      <c r="Z335" s="32"/>
    </row>
    <row r="336" spans="1:26" ht="30" hidden="1" customHeight="1">
      <c r="A336" s="70" t="str">
        <f t="shared" si="49"/>
        <v/>
      </c>
      <c r="B336" s="70" t="str">
        <f t="shared" si="50"/>
        <v/>
      </c>
      <c r="C336" s="139"/>
      <c r="D336" s="26"/>
      <c r="E336" s="25"/>
      <c r="F336" s="25"/>
      <c r="G336" s="25"/>
      <c r="H336" s="25"/>
      <c r="I336" s="26"/>
      <c r="J336" s="25"/>
      <c r="K336" s="25"/>
      <c r="L336" s="193"/>
      <c r="M336" s="25"/>
      <c r="N336" s="33" t="str">
        <f t="shared" si="51"/>
        <v/>
      </c>
      <c r="O336" s="197"/>
      <c r="P336" s="194" t="str">
        <f t="shared" si="52"/>
        <v/>
      </c>
      <c r="Q336" s="79" t="str">
        <f t="shared" si="53"/>
        <v/>
      </c>
      <c r="R336" s="172">
        <f t="shared" si="54"/>
        <v>0</v>
      </c>
      <c r="S336" s="84">
        <f t="shared" si="55"/>
        <v>0</v>
      </c>
      <c r="T336" s="195">
        <f t="shared" si="56"/>
        <v>0</v>
      </c>
      <c r="U336" s="196">
        <f t="shared" si="57"/>
        <v>0</v>
      </c>
      <c r="V336" s="69" t="str">
        <f t="shared" si="58"/>
        <v/>
      </c>
      <c r="W336" s="69" t="str">
        <f t="shared" si="59"/>
        <v/>
      </c>
      <c r="X336" s="32" t="str">
        <f t="shared" si="60"/>
        <v/>
      </c>
      <c r="Y336" s="218">
        <f t="shared" si="61"/>
        <v>0</v>
      </c>
      <c r="Z336" s="32"/>
    </row>
    <row r="337" spans="1:26" ht="30" hidden="1" customHeight="1">
      <c r="A337" s="70" t="str">
        <f t="shared" si="49"/>
        <v/>
      </c>
      <c r="B337" s="70" t="str">
        <f t="shared" si="50"/>
        <v/>
      </c>
      <c r="C337" s="139"/>
      <c r="D337" s="26"/>
      <c r="E337" s="25"/>
      <c r="F337" s="25"/>
      <c r="G337" s="25"/>
      <c r="H337" s="25"/>
      <c r="I337" s="26"/>
      <c r="J337" s="25"/>
      <c r="K337" s="25"/>
      <c r="L337" s="193"/>
      <c r="M337" s="25"/>
      <c r="N337" s="33" t="str">
        <f t="shared" si="51"/>
        <v/>
      </c>
      <c r="O337" s="197"/>
      <c r="P337" s="194" t="str">
        <f t="shared" si="52"/>
        <v/>
      </c>
      <c r="Q337" s="79" t="str">
        <f t="shared" si="53"/>
        <v/>
      </c>
      <c r="R337" s="172">
        <f t="shared" si="54"/>
        <v>0</v>
      </c>
      <c r="S337" s="84">
        <f t="shared" si="55"/>
        <v>0</v>
      </c>
      <c r="T337" s="195">
        <f t="shared" si="56"/>
        <v>0</v>
      </c>
      <c r="U337" s="196">
        <f t="shared" si="57"/>
        <v>0</v>
      </c>
      <c r="V337" s="69" t="str">
        <f t="shared" si="58"/>
        <v/>
      </c>
      <c r="W337" s="69" t="str">
        <f t="shared" si="59"/>
        <v/>
      </c>
      <c r="X337" s="32" t="str">
        <f t="shared" si="60"/>
        <v/>
      </c>
      <c r="Y337" s="218">
        <f t="shared" si="61"/>
        <v>0</v>
      </c>
      <c r="Z337" s="32"/>
    </row>
    <row r="338" spans="1:26" ht="30" hidden="1" customHeight="1">
      <c r="A338" s="70" t="str">
        <f t="shared" si="49"/>
        <v/>
      </c>
      <c r="B338" s="70" t="str">
        <f t="shared" si="50"/>
        <v/>
      </c>
      <c r="C338" s="139"/>
      <c r="D338" s="26"/>
      <c r="E338" s="25"/>
      <c r="F338" s="25"/>
      <c r="G338" s="25"/>
      <c r="H338" s="25"/>
      <c r="I338" s="26"/>
      <c r="J338" s="25"/>
      <c r="K338" s="25"/>
      <c r="L338" s="193"/>
      <c r="M338" s="25"/>
      <c r="N338" s="33" t="str">
        <f t="shared" si="51"/>
        <v/>
      </c>
      <c r="O338" s="197"/>
      <c r="P338" s="194" t="str">
        <f t="shared" si="52"/>
        <v/>
      </c>
      <c r="Q338" s="79" t="str">
        <f t="shared" si="53"/>
        <v/>
      </c>
      <c r="R338" s="172">
        <f t="shared" si="54"/>
        <v>0</v>
      </c>
      <c r="S338" s="84">
        <f t="shared" si="55"/>
        <v>0</v>
      </c>
      <c r="T338" s="195">
        <f t="shared" si="56"/>
        <v>0</v>
      </c>
      <c r="U338" s="196">
        <f t="shared" si="57"/>
        <v>0</v>
      </c>
      <c r="V338" s="69" t="str">
        <f t="shared" si="58"/>
        <v/>
      </c>
      <c r="W338" s="69" t="str">
        <f t="shared" si="59"/>
        <v/>
      </c>
      <c r="X338" s="32" t="str">
        <f t="shared" si="60"/>
        <v/>
      </c>
      <c r="Y338" s="218">
        <f t="shared" si="61"/>
        <v>0</v>
      </c>
      <c r="Z338" s="32"/>
    </row>
    <row r="339" spans="1:26" ht="30" hidden="1" customHeight="1">
      <c r="A339" s="70" t="str">
        <f t="shared" si="49"/>
        <v/>
      </c>
      <c r="B339" s="70" t="str">
        <f t="shared" si="50"/>
        <v/>
      </c>
      <c r="C339" s="139"/>
      <c r="D339" s="26"/>
      <c r="E339" s="25"/>
      <c r="F339" s="25"/>
      <c r="G339" s="25"/>
      <c r="H339" s="25"/>
      <c r="I339" s="26"/>
      <c r="J339" s="25"/>
      <c r="K339" s="25"/>
      <c r="L339" s="193"/>
      <c r="M339" s="25"/>
      <c r="N339" s="33" t="str">
        <f t="shared" si="51"/>
        <v/>
      </c>
      <c r="O339" s="197"/>
      <c r="P339" s="194" t="str">
        <f t="shared" si="52"/>
        <v/>
      </c>
      <c r="Q339" s="79" t="str">
        <f t="shared" si="53"/>
        <v/>
      </c>
      <c r="R339" s="172">
        <f t="shared" si="54"/>
        <v>0</v>
      </c>
      <c r="S339" s="84">
        <f t="shared" si="55"/>
        <v>0</v>
      </c>
      <c r="T339" s="195">
        <f t="shared" si="56"/>
        <v>0</v>
      </c>
      <c r="U339" s="196">
        <f t="shared" si="57"/>
        <v>0</v>
      </c>
      <c r="V339" s="69" t="str">
        <f t="shared" si="58"/>
        <v/>
      </c>
      <c r="W339" s="69" t="str">
        <f t="shared" si="59"/>
        <v/>
      </c>
      <c r="X339" s="32" t="str">
        <f t="shared" si="60"/>
        <v/>
      </c>
      <c r="Y339" s="218">
        <f t="shared" si="61"/>
        <v>0</v>
      </c>
      <c r="Z339" s="32"/>
    </row>
    <row r="340" spans="1:26" ht="30" hidden="1" customHeight="1">
      <c r="A340" s="70" t="str">
        <f t="shared" si="49"/>
        <v/>
      </c>
      <c r="B340" s="70" t="str">
        <f t="shared" si="50"/>
        <v/>
      </c>
      <c r="C340" s="139"/>
      <c r="D340" s="26"/>
      <c r="E340" s="25"/>
      <c r="F340" s="25"/>
      <c r="G340" s="25"/>
      <c r="H340" s="25"/>
      <c r="I340" s="26"/>
      <c r="J340" s="25"/>
      <c r="K340" s="25"/>
      <c r="L340" s="193"/>
      <c r="M340" s="25"/>
      <c r="N340" s="33" t="str">
        <f t="shared" si="51"/>
        <v/>
      </c>
      <c r="O340" s="197"/>
      <c r="P340" s="194" t="str">
        <f t="shared" si="52"/>
        <v/>
      </c>
      <c r="Q340" s="79" t="str">
        <f t="shared" si="53"/>
        <v/>
      </c>
      <c r="R340" s="172">
        <f t="shared" si="54"/>
        <v>0</v>
      </c>
      <c r="S340" s="84">
        <f t="shared" si="55"/>
        <v>0</v>
      </c>
      <c r="T340" s="195">
        <f t="shared" si="56"/>
        <v>0</v>
      </c>
      <c r="U340" s="196">
        <f t="shared" si="57"/>
        <v>0</v>
      </c>
      <c r="V340" s="69" t="str">
        <f t="shared" si="58"/>
        <v/>
      </c>
      <c r="W340" s="69" t="str">
        <f t="shared" si="59"/>
        <v/>
      </c>
      <c r="X340" s="32" t="str">
        <f t="shared" si="60"/>
        <v/>
      </c>
      <c r="Y340" s="218">
        <f t="shared" si="61"/>
        <v>0</v>
      </c>
      <c r="Z340" s="32"/>
    </row>
    <row r="341" spans="1:26" ht="30" hidden="1" customHeight="1">
      <c r="A341" s="70" t="str">
        <f t="shared" si="49"/>
        <v/>
      </c>
      <c r="B341" s="70" t="str">
        <f t="shared" si="50"/>
        <v/>
      </c>
      <c r="C341" s="139"/>
      <c r="D341" s="26"/>
      <c r="E341" s="25"/>
      <c r="F341" s="25"/>
      <c r="G341" s="25"/>
      <c r="H341" s="25"/>
      <c r="I341" s="26"/>
      <c r="J341" s="25"/>
      <c r="K341" s="25"/>
      <c r="L341" s="193"/>
      <c r="M341" s="25"/>
      <c r="N341" s="33" t="str">
        <f t="shared" si="51"/>
        <v/>
      </c>
      <c r="O341" s="197"/>
      <c r="P341" s="194" t="str">
        <f t="shared" si="52"/>
        <v/>
      </c>
      <c r="Q341" s="79" t="str">
        <f t="shared" si="53"/>
        <v/>
      </c>
      <c r="R341" s="172">
        <f t="shared" si="54"/>
        <v>0</v>
      </c>
      <c r="S341" s="84">
        <f t="shared" si="55"/>
        <v>0</v>
      </c>
      <c r="T341" s="195">
        <f t="shared" si="56"/>
        <v>0</v>
      </c>
      <c r="U341" s="196">
        <f t="shared" si="57"/>
        <v>0</v>
      </c>
      <c r="V341" s="69" t="str">
        <f t="shared" si="58"/>
        <v/>
      </c>
      <c r="W341" s="69" t="str">
        <f t="shared" si="59"/>
        <v/>
      </c>
      <c r="X341" s="32" t="str">
        <f t="shared" si="60"/>
        <v/>
      </c>
      <c r="Y341" s="218">
        <f t="shared" si="61"/>
        <v>0</v>
      </c>
      <c r="Z341" s="32"/>
    </row>
    <row r="342" spans="1:26" ht="30" hidden="1" customHeight="1">
      <c r="A342" s="70" t="str">
        <f t="shared" si="49"/>
        <v/>
      </c>
      <c r="B342" s="70" t="str">
        <f t="shared" si="50"/>
        <v/>
      </c>
      <c r="C342" s="139"/>
      <c r="D342" s="26"/>
      <c r="E342" s="25"/>
      <c r="F342" s="25"/>
      <c r="G342" s="25"/>
      <c r="H342" s="25"/>
      <c r="I342" s="26"/>
      <c r="J342" s="25"/>
      <c r="K342" s="25"/>
      <c r="L342" s="193"/>
      <c r="M342" s="25"/>
      <c r="N342" s="33" t="str">
        <f t="shared" si="51"/>
        <v/>
      </c>
      <c r="O342" s="197"/>
      <c r="P342" s="194" t="str">
        <f t="shared" si="52"/>
        <v/>
      </c>
      <c r="Q342" s="79" t="str">
        <f t="shared" si="53"/>
        <v/>
      </c>
      <c r="R342" s="172">
        <f t="shared" si="54"/>
        <v>0</v>
      </c>
      <c r="S342" s="84">
        <f t="shared" si="55"/>
        <v>0</v>
      </c>
      <c r="T342" s="195">
        <f t="shared" si="56"/>
        <v>0</v>
      </c>
      <c r="U342" s="196">
        <f t="shared" si="57"/>
        <v>0</v>
      </c>
      <c r="V342" s="69" t="str">
        <f t="shared" si="58"/>
        <v/>
      </c>
      <c r="W342" s="69" t="str">
        <f t="shared" si="59"/>
        <v/>
      </c>
      <c r="X342" s="32" t="str">
        <f t="shared" si="60"/>
        <v/>
      </c>
      <c r="Y342" s="218">
        <f t="shared" si="61"/>
        <v>0</v>
      </c>
      <c r="Z342" s="32"/>
    </row>
    <row r="343" spans="1:26" ht="30" hidden="1" customHeight="1">
      <c r="A343" s="70" t="str">
        <f t="shared" si="49"/>
        <v/>
      </c>
      <c r="B343" s="70" t="str">
        <f t="shared" si="50"/>
        <v/>
      </c>
      <c r="C343" s="139"/>
      <c r="D343" s="26"/>
      <c r="E343" s="25"/>
      <c r="F343" s="25"/>
      <c r="G343" s="25"/>
      <c r="H343" s="25"/>
      <c r="I343" s="26"/>
      <c r="J343" s="25"/>
      <c r="K343" s="25"/>
      <c r="L343" s="193"/>
      <c r="M343" s="25"/>
      <c r="N343" s="33" t="str">
        <f t="shared" si="51"/>
        <v/>
      </c>
      <c r="O343" s="197"/>
      <c r="P343" s="194" t="str">
        <f t="shared" si="52"/>
        <v/>
      </c>
      <c r="Q343" s="79" t="str">
        <f t="shared" si="53"/>
        <v/>
      </c>
      <c r="R343" s="172">
        <f t="shared" si="54"/>
        <v>0</v>
      </c>
      <c r="S343" s="84">
        <f t="shared" si="55"/>
        <v>0</v>
      </c>
      <c r="T343" s="195">
        <f t="shared" si="56"/>
        <v>0</v>
      </c>
      <c r="U343" s="196">
        <f t="shared" si="57"/>
        <v>0</v>
      </c>
      <c r="V343" s="69" t="str">
        <f t="shared" si="58"/>
        <v/>
      </c>
      <c r="W343" s="69" t="str">
        <f t="shared" si="59"/>
        <v/>
      </c>
      <c r="X343" s="32" t="str">
        <f t="shared" si="60"/>
        <v/>
      </c>
      <c r="Y343" s="218">
        <f t="shared" si="61"/>
        <v>0</v>
      </c>
      <c r="Z343" s="32"/>
    </row>
    <row r="344" spans="1:26" ht="30" hidden="1" customHeight="1">
      <c r="A344" s="70" t="str">
        <f t="shared" si="49"/>
        <v/>
      </c>
      <c r="B344" s="70" t="str">
        <f t="shared" si="50"/>
        <v/>
      </c>
      <c r="C344" s="192"/>
      <c r="D344" s="33"/>
      <c r="E344" s="25"/>
      <c r="F344" s="25"/>
      <c r="G344" s="25"/>
      <c r="H344" s="25"/>
      <c r="I344" s="26"/>
      <c r="J344" s="25"/>
      <c r="K344" s="25"/>
      <c r="L344" s="193"/>
      <c r="M344" s="25"/>
      <c r="N344" s="33" t="str">
        <f t="shared" si="51"/>
        <v/>
      </c>
      <c r="O344" s="197"/>
      <c r="P344" s="194" t="str">
        <f t="shared" si="52"/>
        <v/>
      </c>
      <c r="Q344" s="79" t="str">
        <f t="shared" si="53"/>
        <v/>
      </c>
      <c r="R344" s="172">
        <f t="shared" si="54"/>
        <v>0</v>
      </c>
      <c r="S344" s="84">
        <f t="shared" si="55"/>
        <v>0</v>
      </c>
      <c r="T344" s="195">
        <f t="shared" si="56"/>
        <v>0</v>
      </c>
      <c r="U344" s="196">
        <f t="shared" si="57"/>
        <v>0</v>
      </c>
      <c r="V344" s="69" t="str">
        <f t="shared" si="58"/>
        <v/>
      </c>
      <c r="W344" s="69" t="str">
        <f t="shared" si="59"/>
        <v/>
      </c>
      <c r="X344" s="32" t="str">
        <f t="shared" si="60"/>
        <v/>
      </c>
      <c r="Y344" s="218">
        <f t="shared" si="61"/>
        <v>0</v>
      </c>
      <c r="Z344" s="32"/>
    </row>
    <row r="345" spans="1:26" ht="30" hidden="1" customHeight="1">
      <c r="A345" s="70" t="str">
        <f t="shared" si="49"/>
        <v/>
      </c>
      <c r="B345" s="70" t="str">
        <f t="shared" si="50"/>
        <v/>
      </c>
      <c r="C345" s="139"/>
      <c r="D345" s="26"/>
      <c r="E345" s="25"/>
      <c r="F345" s="25"/>
      <c r="G345" s="25"/>
      <c r="H345" s="25"/>
      <c r="I345" s="26"/>
      <c r="J345" s="25"/>
      <c r="K345" s="25"/>
      <c r="L345" s="193"/>
      <c r="M345" s="25"/>
      <c r="N345" s="33" t="str">
        <f t="shared" si="51"/>
        <v/>
      </c>
      <c r="O345" s="197"/>
      <c r="P345" s="194" t="str">
        <f t="shared" si="52"/>
        <v/>
      </c>
      <c r="Q345" s="79" t="str">
        <f t="shared" si="53"/>
        <v/>
      </c>
      <c r="R345" s="172">
        <f t="shared" si="54"/>
        <v>0</v>
      </c>
      <c r="S345" s="84">
        <f t="shared" si="55"/>
        <v>0</v>
      </c>
      <c r="T345" s="195">
        <f t="shared" si="56"/>
        <v>0</v>
      </c>
      <c r="U345" s="196">
        <f t="shared" si="57"/>
        <v>0</v>
      </c>
      <c r="V345" s="69" t="str">
        <f t="shared" si="58"/>
        <v/>
      </c>
      <c r="W345" s="69" t="str">
        <f t="shared" si="59"/>
        <v/>
      </c>
      <c r="X345" s="32" t="str">
        <f t="shared" si="60"/>
        <v/>
      </c>
      <c r="Y345" s="218">
        <f t="shared" si="61"/>
        <v>0</v>
      </c>
      <c r="Z345" s="32"/>
    </row>
    <row r="346" spans="1:26" ht="30" hidden="1" customHeight="1">
      <c r="A346" s="70" t="str">
        <f t="shared" si="15"/>
        <v/>
      </c>
      <c r="B346" s="70" t="str">
        <f t="shared" si="16"/>
        <v/>
      </c>
      <c r="C346" s="139"/>
      <c r="D346" s="26"/>
      <c r="E346" s="25"/>
      <c r="F346" s="25"/>
      <c r="G346" s="25"/>
      <c r="H346" s="25"/>
      <c r="I346" s="26"/>
      <c r="J346" s="25"/>
      <c r="K346" s="25"/>
      <c r="L346" s="193"/>
      <c r="M346" s="25"/>
      <c r="N346" s="33" t="str">
        <f t="shared" si="4"/>
        <v/>
      </c>
      <c r="O346" s="197"/>
      <c r="P346" s="194" t="str">
        <f t="shared" si="8"/>
        <v/>
      </c>
      <c r="Q346" s="79" t="str">
        <f t="shared" si="17"/>
        <v/>
      </c>
      <c r="R346" s="172">
        <f t="shared" si="18"/>
        <v>0</v>
      </c>
      <c r="S346" s="84">
        <f t="shared" si="10"/>
        <v>0</v>
      </c>
      <c r="T346" s="195">
        <f t="shared" si="11"/>
        <v>0</v>
      </c>
      <c r="U346" s="196">
        <f t="shared" si="12"/>
        <v>0</v>
      </c>
      <c r="V346" s="69" t="str">
        <f t="shared" si="19"/>
        <v/>
      </c>
      <c r="W346" s="69" t="str">
        <f t="shared" si="20"/>
        <v/>
      </c>
      <c r="X346" s="32" t="str">
        <f t="shared" si="21"/>
        <v/>
      </c>
      <c r="Y346" s="218">
        <f t="shared" si="22"/>
        <v>0</v>
      </c>
      <c r="Z346" s="32"/>
    </row>
    <row r="347" spans="1:26" ht="30" hidden="1" customHeight="1">
      <c r="A347" s="70" t="str">
        <f t="shared" si="15"/>
        <v/>
      </c>
      <c r="B347" s="70" t="str">
        <f t="shared" si="16"/>
        <v/>
      </c>
      <c r="C347" s="139"/>
      <c r="D347" s="26"/>
      <c r="E347" s="25"/>
      <c r="F347" s="25"/>
      <c r="G347" s="25"/>
      <c r="H347" s="25"/>
      <c r="I347" s="26"/>
      <c r="J347" s="25"/>
      <c r="K347" s="25"/>
      <c r="L347" s="193"/>
      <c r="M347" s="25"/>
      <c r="N347" s="33" t="str">
        <f t="shared" si="4"/>
        <v/>
      </c>
      <c r="O347" s="197"/>
      <c r="P347" s="194" t="str">
        <f t="shared" si="8"/>
        <v/>
      </c>
      <c r="Q347" s="79" t="str">
        <f t="shared" si="17"/>
        <v/>
      </c>
      <c r="R347" s="172">
        <f t="shared" si="18"/>
        <v>0</v>
      </c>
      <c r="S347" s="84">
        <f t="shared" si="10"/>
        <v>0</v>
      </c>
      <c r="T347" s="195">
        <f t="shared" si="11"/>
        <v>0</v>
      </c>
      <c r="U347" s="196">
        <f t="shared" si="12"/>
        <v>0</v>
      </c>
      <c r="V347" s="69" t="str">
        <f t="shared" si="19"/>
        <v/>
      </c>
      <c r="W347" s="69" t="str">
        <f t="shared" si="20"/>
        <v/>
      </c>
      <c r="X347" s="32" t="str">
        <f t="shared" si="21"/>
        <v/>
      </c>
      <c r="Y347" s="218">
        <f t="shared" si="22"/>
        <v>0</v>
      </c>
      <c r="Z347" s="32"/>
    </row>
    <row r="348" spans="1:26" ht="30" hidden="1" customHeight="1">
      <c r="A348" s="70" t="str">
        <f t="shared" si="15"/>
        <v/>
      </c>
      <c r="B348" s="70" t="str">
        <f t="shared" si="16"/>
        <v/>
      </c>
      <c r="C348" s="139"/>
      <c r="D348" s="26"/>
      <c r="E348" s="25"/>
      <c r="F348" s="25"/>
      <c r="G348" s="25"/>
      <c r="H348" s="25"/>
      <c r="I348" s="26"/>
      <c r="J348" s="25"/>
      <c r="K348" s="25"/>
      <c r="L348" s="193"/>
      <c r="M348" s="25"/>
      <c r="N348" s="33" t="str">
        <f t="shared" si="4"/>
        <v/>
      </c>
      <c r="O348" s="197"/>
      <c r="P348" s="194" t="str">
        <f t="shared" si="8"/>
        <v/>
      </c>
      <c r="Q348" s="79" t="str">
        <f t="shared" si="17"/>
        <v/>
      </c>
      <c r="R348" s="172">
        <f t="shared" si="18"/>
        <v>0</v>
      </c>
      <c r="S348" s="84">
        <f t="shared" si="10"/>
        <v>0</v>
      </c>
      <c r="T348" s="195">
        <f t="shared" si="11"/>
        <v>0</v>
      </c>
      <c r="U348" s="196">
        <f t="shared" si="12"/>
        <v>0</v>
      </c>
      <c r="V348" s="69" t="str">
        <f t="shared" si="19"/>
        <v/>
      </c>
      <c r="W348" s="69" t="str">
        <f t="shared" si="20"/>
        <v/>
      </c>
      <c r="X348" s="32" t="str">
        <f t="shared" si="21"/>
        <v/>
      </c>
      <c r="Y348" s="218">
        <f t="shared" si="22"/>
        <v>0</v>
      </c>
      <c r="Z348" s="32"/>
    </row>
    <row r="349" spans="1:26" ht="30" hidden="1" customHeight="1">
      <c r="A349" s="70" t="str">
        <f t="shared" si="15"/>
        <v/>
      </c>
      <c r="B349" s="70" t="str">
        <f t="shared" si="16"/>
        <v/>
      </c>
      <c r="C349" s="139"/>
      <c r="D349" s="26"/>
      <c r="E349" s="25"/>
      <c r="F349" s="25"/>
      <c r="G349" s="25"/>
      <c r="H349" s="25"/>
      <c r="I349" s="26"/>
      <c r="J349" s="25"/>
      <c r="K349" s="25"/>
      <c r="L349" s="193"/>
      <c r="M349" s="25"/>
      <c r="N349" s="33" t="str">
        <f t="shared" si="4"/>
        <v/>
      </c>
      <c r="O349" s="197"/>
      <c r="P349" s="194" t="str">
        <f t="shared" si="8"/>
        <v/>
      </c>
      <c r="Q349" s="79" t="str">
        <f t="shared" si="17"/>
        <v/>
      </c>
      <c r="R349" s="172">
        <f t="shared" si="18"/>
        <v>0</v>
      </c>
      <c r="S349" s="84">
        <f t="shared" si="10"/>
        <v>0</v>
      </c>
      <c r="T349" s="195">
        <f t="shared" si="11"/>
        <v>0</v>
      </c>
      <c r="U349" s="196">
        <f t="shared" si="12"/>
        <v>0</v>
      </c>
      <c r="V349" s="69" t="str">
        <f t="shared" si="19"/>
        <v/>
      </c>
      <c r="W349" s="69" t="str">
        <f t="shared" si="20"/>
        <v/>
      </c>
      <c r="X349" s="32" t="str">
        <f t="shared" si="21"/>
        <v/>
      </c>
      <c r="Y349" s="218">
        <f t="shared" si="22"/>
        <v>0</v>
      </c>
      <c r="Z349" s="32"/>
    </row>
    <row r="350" spans="1:26" ht="30" hidden="1" customHeight="1">
      <c r="A350" s="70" t="str">
        <f t="shared" si="15"/>
        <v/>
      </c>
      <c r="B350" s="70" t="str">
        <f t="shared" si="16"/>
        <v/>
      </c>
      <c r="C350" s="139"/>
      <c r="D350" s="26"/>
      <c r="E350" s="25"/>
      <c r="F350" s="25"/>
      <c r="G350" s="25"/>
      <c r="H350" s="25"/>
      <c r="I350" s="26"/>
      <c r="J350" s="25"/>
      <c r="K350" s="25"/>
      <c r="L350" s="193"/>
      <c r="M350" s="25"/>
      <c r="N350" s="33" t="str">
        <f t="shared" si="4"/>
        <v/>
      </c>
      <c r="O350" s="197"/>
      <c r="P350" s="194" t="str">
        <f t="shared" si="8"/>
        <v/>
      </c>
      <c r="Q350" s="79" t="str">
        <f t="shared" si="17"/>
        <v/>
      </c>
      <c r="R350" s="172">
        <f t="shared" si="18"/>
        <v>0</v>
      </c>
      <c r="S350" s="84">
        <f t="shared" si="10"/>
        <v>0</v>
      </c>
      <c r="T350" s="195">
        <f t="shared" si="11"/>
        <v>0</v>
      </c>
      <c r="U350" s="196">
        <f t="shared" si="12"/>
        <v>0</v>
      </c>
      <c r="V350" s="69" t="str">
        <f t="shared" si="19"/>
        <v/>
      </c>
      <c r="W350" s="69" t="str">
        <f t="shared" si="20"/>
        <v/>
      </c>
      <c r="X350" s="32" t="str">
        <f t="shared" si="21"/>
        <v/>
      </c>
      <c r="Y350" s="218">
        <f t="shared" si="22"/>
        <v>0</v>
      </c>
      <c r="Z350" s="32"/>
    </row>
    <row r="351" spans="1:26" ht="30" hidden="1" customHeight="1">
      <c r="A351" s="70" t="str">
        <f t="shared" si="15"/>
        <v/>
      </c>
      <c r="B351" s="70" t="str">
        <f t="shared" si="16"/>
        <v/>
      </c>
      <c r="C351" s="139"/>
      <c r="D351" s="26"/>
      <c r="E351" s="25"/>
      <c r="F351" s="25"/>
      <c r="G351" s="25"/>
      <c r="H351" s="25"/>
      <c r="I351" s="26"/>
      <c r="J351" s="25"/>
      <c r="K351" s="25"/>
      <c r="L351" s="193"/>
      <c r="M351" s="25"/>
      <c r="N351" s="33" t="str">
        <f t="shared" si="4"/>
        <v/>
      </c>
      <c r="O351" s="197"/>
      <c r="P351" s="194" t="str">
        <f t="shared" si="8"/>
        <v/>
      </c>
      <c r="Q351" s="79" t="str">
        <f t="shared" si="17"/>
        <v/>
      </c>
      <c r="R351" s="172">
        <f t="shared" si="18"/>
        <v>0</v>
      </c>
      <c r="S351" s="84">
        <f t="shared" si="10"/>
        <v>0</v>
      </c>
      <c r="T351" s="195">
        <f t="shared" si="11"/>
        <v>0</v>
      </c>
      <c r="U351" s="196">
        <f t="shared" si="12"/>
        <v>0</v>
      </c>
      <c r="V351" s="69" t="str">
        <f t="shared" si="19"/>
        <v/>
      </c>
      <c r="W351" s="69" t="str">
        <f t="shared" si="20"/>
        <v/>
      </c>
      <c r="X351" s="32" t="str">
        <f t="shared" si="21"/>
        <v/>
      </c>
      <c r="Y351" s="218">
        <f t="shared" si="22"/>
        <v>0</v>
      </c>
      <c r="Z351" s="32"/>
    </row>
    <row r="352" spans="1:26" ht="30" hidden="1" customHeight="1">
      <c r="A352" s="70" t="str">
        <f t="shared" si="15"/>
        <v/>
      </c>
      <c r="B352" s="70" t="str">
        <f t="shared" si="16"/>
        <v/>
      </c>
      <c r="C352" s="139"/>
      <c r="D352" s="26"/>
      <c r="E352" s="25"/>
      <c r="F352" s="25"/>
      <c r="G352" s="25"/>
      <c r="H352" s="25"/>
      <c r="I352" s="26"/>
      <c r="J352" s="25"/>
      <c r="K352" s="25"/>
      <c r="L352" s="193"/>
      <c r="M352" s="25"/>
      <c r="N352" s="33" t="str">
        <f t="shared" si="4"/>
        <v/>
      </c>
      <c r="O352" s="197"/>
      <c r="P352" s="194" t="str">
        <f t="shared" si="8"/>
        <v/>
      </c>
      <c r="Q352" s="79" t="str">
        <f t="shared" si="17"/>
        <v/>
      </c>
      <c r="R352" s="172">
        <f t="shared" si="18"/>
        <v>0</v>
      </c>
      <c r="S352" s="84">
        <f t="shared" si="10"/>
        <v>0</v>
      </c>
      <c r="T352" s="195">
        <f t="shared" si="11"/>
        <v>0</v>
      </c>
      <c r="U352" s="196">
        <f t="shared" si="12"/>
        <v>0</v>
      </c>
      <c r="V352" s="69" t="str">
        <f t="shared" si="19"/>
        <v/>
      </c>
      <c r="W352" s="69" t="str">
        <f t="shared" si="20"/>
        <v/>
      </c>
      <c r="X352" s="32" t="str">
        <f t="shared" si="21"/>
        <v/>
      </c>
      <c r="Y352" s="218">
        <f t="shared" si="22"/>
        <v>0</v>
      </c>
      <c r="Z352" s="32"/>
    </row>
    <row r="353" spans="1:26" ht="30" hidden="1" customHeight="1">
      <c r="A353" s="70" t="str">
        <f t="shared" si="15"/>
        <v/>
      </c>
      <c r="B353" s="70" t="str">
        <f t="shared" si="16"/>
        <v/>
      </c>
      <c r="C353" s="139"/>
      <c r="D353" s="26"/>
      <c r="E353" s="25"/>
      <c r="F353" s="25"/>
      <c r="G353" s="25"/>
      <c r="H353" s="25"/>
      <c r="I353" s="26"/>
      <c r="J353" s="25"/>
      <c r="K353" s="25"/>
      <c r="L353" s="193"/>
      <c r="M353" s="25"/>
      <c r="N353" s="33" t="str">
        <f t="shared" si="4"/>
        <v/>
      </c>
      <c r="O353" s="197"/>
      <c r="P353" s="194" t="str">
        <f t="shared" si="8"/>
        <v/>
      </c>
      <c r="Q353" s="79" t="str">
        <f t="shared" si="17"/>
        <v/>
      </c>
      <c r="R353" s="172">
        <f t="shared" si="18"/>
        <v>0</v>
      </c>
      <c r="S353" s="84">
        <f t="shared" si="10"/>
        <v>0</v>
      </c>
      <c r="T353" s="195">
        <f t="shared" si="11"/>
        <v>0</v>
      </c>
      <c r="U353" s="196">
        <f t="shared" si="12"/>
        <v>0</v>
      </c>
      <c r="V353" s="69" t="str">
        <f t="shared" si="19"/>
        <v/>
      </c>
      <c r="W353" s="69" t="str">
        <f t="shared" si="20"/>
        <v/>
      </c>
      <c r="X353" s="32" t="str">
        <f t="shared" si="21"/>
        <v/>
      </c>
      <c r="Y353" s="218">
        <f t="shared" si="22"/>
        <v>0</v>
      </c>
      <c r="Z353" s="32"/>
    </row>
    <row r="354" spans="1:26" ht="30" hidden="1" customHeight="1">
      <c r="A354" s="70" t="str">
        <f t="shared" si="15"/>
        <v/>
      </c>
      <c r="B354" s="70" t="str">
        <f t="shared" si="16"/>
        <v/>
      </c>
      <c r="C354" s="139"/>
      <c r="D354" s="26"/>
      <c r="E354" s="25"/>
      <c r="F354" s="25"/>
      <c r="G354" s="25"/>
      <c r="H354" s="25"/>
      <c r="I354" s="26"/>
      <c r="J354" s="25"/>
      <c r="K354" s="25"/>
      <c r="L354" s="193"/>
      <c r="M354" s="25"/>
      <c r="N354" s="33" t="str">
        <f t="shared" si="4"/>
        <v/>
      </c>
      <c r="O354" s="197"/>
      <c r="P354" s="194" t="str">
        <f t="shared" si="8"/>
        <v/>
      </c>
      <c r="Q354" s="79" t="str">
        <f t="shared" si="17"/>
        <v/>
      </c>
      <c r="R354" s="172">
        <f t="shared" si="18"/>
        <v>0</v>
      </c>
      <c r="S354" s="84">
        <f t="shared" si="10"/>
        <v>0</v>
      </c>
      <c r="T354" s="195">
        <f t="shared" si="11"/>
        <v>0</v>
      </c>
      <c r="U354" s="196">
        <f t="shared" si="12"/>
        <v>0</v>
      </c>
      <c r="V354" s="69" t="str">
        <f t="shared" si="19"/>
        <v/>
      </c>
      <c r="W354" s="69" t="str">
        <f t="shared" si="20"/>
        <v/>
      </c>
      <c r="X354" s="32" t="str">
        <f t="shared" si="21"/>
        <v/>
      </c>
      <c r="Y354" s="218">
        <f t="shared" si="22"/>
        <v>0</v>
      </c>
      <c r="Z354" s="32"/>
    </row>
    <row r="355" spans="1:26" ht="30" hidden="1" customHeight="1">
      <c r="A355" s="70" t="str">
        <f t="shared" si="15"/>
        <v/>
      </c>
      <c r="B355" s="70" t="str">
        <f t="shared" si="16"/>
        <v/>
      </c>
      <c r="C355" s="139"/>
      <c r="D355" s="26"/>
      <c r="E355" s="25"/>
      <c r="F355" s="25"/>
      <c r="G355" s="25"/>
      <c r="H355" s="25"/>
      <c r="I355" s="26"/>
      <c r="J355" s="25"/>
      <c r="K355" s="25"/>
      <c r="L355" s="193"/>
      <c r="M355" s="25"/>
      <c r="N355" s="33" t="str">
        <f t="shared" si="4"/>
        <v/>
      </c>
      <c r="O355" s="197"/>
      <c r="P355" s="194" t="str">
        <f t="shared" si="8"/>
        <v/>
      </c>
      <c r="Q355" s="79" t="str">
        <f t="shared" si="17"/>
        <v/>
      </c>
      <c r="R355" s="172">
        <f t="shared" si="18"/>
        <v>0</v>
      </c>
      <c r="S355" s="84">
        <f t="shared" si="10"/>
        <v>0</v>
      </c>
      <c r="T355" s="195">
        <f t="shared" si="11"/>
        <v>0</v>
      </c>
      <c r="U355" s="196">
        <f t="shared" si="12"/>
        <v>0</v>
      </c>
      <c r="V355" s="69" t="str">
        <f t="shared" si="19"/>
        <v/>
      </c>
      <c r="W355" s="69" t="str">
        <f t="shared" si="20"/>
        <v/>
      </c>
      <c r="X355" s="32" t="str">
        <f t="shared" si="21"/>
        <v/>
      </c>
      <c r="Y355" s="218">
        <f t="shared" si="22"/>
        <v>0</v>
      </c>
      <c r="Z355" s="32"/>
    </row>
    <row r="356" spans="1:26" ht="30" hidden="1" customHeight="1">
      <c r="A356" s="70" t="str">
        <f t="shared" si="15"/>
        <v/>
      </c>
      <c r="B356" s="70" t="str">
        <f t="shared" si="16"/>
        <v/>
      </c>
      <c r="C356" s="139"/>
      <c r="D356" s="26"/>
      <c r="E356" s="25"/>
      <c r="F356" s="25"/>
      <c r="G356" s="25"/>
      <c r="H356" s="25"/>
      <c r="I356" s="26"/>
      <c r="J356" s="25"/>
      <c r="K356" s="25"/>
      <c r="L356" s="193"/>
      <c r="M356" s="25"/>
      <c r="N356" s="33" t="str">
        <f t="shared" si="4"/>
        <v/>
      </c>
      <c r="O356" s="197"/>
      <c r="P356" s="194" t="str">
        <f t="shared" si="8"/>
        <v/>
      </c>
      <c r="Q356" s="79" t="str">
        <f t="shared" si="17"/>
        <v/>
      </c>
      <c r="R356" s="172">
        <f t="shared" si="18"/>
        <v>0</v>
      </c>
      <c r="S356" s="84">
        <f t="shared" si="10"/>
        <v>0</v>
      </c>
      <c r="T356" s="195">
        <f t="shared" si="11"/>
        <v>0</v>
      </c>
      <c r="U356" s="196">
        <f t="shared" si="12"/>
        <v>0</v>
      </c>
      <c r="V356" s="69" t="str">
        <f t="shared" si="19"/>
        <v/>
      </c>
      <c r="W356" s="69" t="str">
        <f t="shared" si="20"/>
        <v/>
      </c>
      <c r="X356" s="32" t="str">
        <f t="shared" si="21"/>
        <v/>
      </c>
      <c r="Y356" s="218">
        <f t="shared" si="22"/>
        <v>0</v>
      </c>
      <c r="Z356" s="32"/>
    </row>
    <row r="357" spans="1:26" ht="30" hidden="1" customHeight="1">
      <c r="A357" s="70" t="str">
        <f t="shared" si="15"/>
        <v/>
      </c>
      <c r="B357" s="70" t="str">
        <f t="shared" si="16"/>
        <v/>
      </c>
      <c r="C357" s="139"/>
      <c r="D357" s="26"/>
      <c r="E357" s="25"/>
      <c r="F357" s="25"/>
      <c r="G357" s="25"/>
      <c r="H357" s="25"/>
      <c r="I357" s="26"/>
      <c r="J357" s="25"/>
      <c r="K357" s="25"/>
      <c r="L357" s="193"/>
      <c r="M357" s="25"/>
      <c r="N357" s="33" t="str">
        <f t="shared" si="4"/>
        <v/>
      </c>
      <c r="O357" s="197"/>
      <c r="P357" s="194" t="str">
        <f t="shared" si="8"/>
        <v/>
      </c>
      <c r="Q357" s="79" t="str">
        <f t="shared" si="17"/>
        <v/>
      </c>
      <c r="R357" s="172">
        <f t="shared" si="18"/>
        <v>0</v>
      </c>
      <c r="S357" s="84">
        <f t="shared" si="10"/>
        <v>0</v>
      </c>
      <c r="T357" s="195">
        <f t="shared" si="11"/>
        <v>0</v>
      </c>
      <c r="U357" s="196">
        <f t="shared" si="12"/>
        <v>0</v>
      </c>
      <c r="V357" s="69" t="str">
        <f t="shared" si="19"/>
        <v/>
      </c>
      <c r="W357" s="69" t="str">
        <f t="shared" si="20"/>
        <v/>
      </c>
      <c r="X357" s="32" t="str">
        <f t="shared" si="21"/>
        <v/>
      </c>
      <c r="Y357" s="218">
        <f t="shared" si="22"/>
        <v>0</v>
      </c>
      <c r="Z357" s="32"/>
    </row>
    <row r="358" spans="1:26" ht="30" hidden="1" customHeight="1">
      <c r="A358" s="70" t="str">
        <f t="shared" si="15"/>
        <v/>
      </c>
      <c r="B358" s="70" t="str">
        <f t="shared" si="16"/>
        <v/>
      </c>
      <c r="C358" s="139"/>
      <c r="D358" s="26"/>
      <c r="E358" s="25"/>
      <c r="F358" s="25"/>
      <c r="G358" s="25"/>
      <c r="H358" s="25"/>
      <c r="I358" s="26"/>
      <c r="J358" s="25"/>
      <c r="K358" s="25"/>
      <c r="L358" s="193"/>
      <c r="M358" s="25"/>
      <c r="N358" s="33" t="str">
        <f t="shared" si="4"/>
        <v/>
      </c>
      <c r="O358" s="197"/>
      <c r="P358" s="194" t="str">
        <f t="shared" si="8"/>
        <v/>
      </c>
      <c r="Q358" s="79" t="str">
        <f t="shared" si="17"/>
        <v/>
      </c>
      <c r="R358" s="172">
        <f t="shared" si="18"/>
        <v>0</v>
      </c>
      <c r="S358" s="84">
        <f t="shared" si="10"/>
        <v>0</v>
      </c>
      <c r="T358" s="195">
        <f t="shared" si="11"/>
        <v>0</v>
      </c>
      <c r="U358" s="196">
        <f t="shared" si="12"/>
        <v>0</v>
      </c>
      <c r="V358" s="69" t="str">
        <f t="shared" si="19"/>
        <v/>
      </c>
      <c r="W358" s="69" t="str">
        <f t="shared" si="20"/>
        <v/>
      </c>
      <c r="X358" s="32" t="str">
        <f t="shared" si="21"/>
        <v/>
      </c>
      <c r="Y358" s="218">
        <f t="shared" si="22"/>
        <v>0</v>
      </c>
      <c r="Z358" s="32"/>
    </row>
    <row r="359" spans="1:26" ht="30" hidden="1" customHeight="1">
      <c r="A359" s="70" t="str">
        <f t="shared" si="15"/>
        <v/>
      </c>
      <c r="B359" s="70" t="str">
        <f t="shared" si="16"/>
        <v/>
      </c>
      <c r="C359" s="139"/>
      <c r="D359" s="26"/>
      <c r="E359" s="25"/>
      <c r="F359" s="25"/>
      <c r="G359" s="25"/>
      <c r="H359" s="25"/>
      <c r="I359" s="26"/>
      <c r="J359" s="25"/>
      <c r="K359" s="25"/>
      <c r="L359" s="193"/>
      <c r="M359" s="25"/>
      <c r="N359" s="33" t="str">
        <f t="shared" si="4"/>
        <v/>
      </c>
      <c r="O359" s="197"/>
      <c r="P359" s="194" t="str">
        <f t="shared" si="8"/>
        <v/>
      </c>
      <c r="Q359" s="79" t="str">
        <f t="shared" si="17"/>
        <v/>
      </c>
      <c r="R359" s="172">
        <f t="shared" si="18"/>
        <v>0</v>
      </c>
      <c r="S359" s="84">
        <f t="shared" si="10"/>
        <v>0</v>
      </c>
      <c r="T359" s="195">
        <f t="shared" si="11"/>
        <v>0</v>
      </c>
      <c r="U359" s="196">
        <f t="shared" si="12"/>
        <v>0</v>
      </c>
      <c r="V359" s="69" t="str">
        <f t="shared" si="19"/>
        <v/>
      </c>
      <c r="W359" s="69" t="str">
        <f t="shared" si="20"/>
        <v/>
      </c>
      <c r="X359" s="32" t="str">
        <f t="shared" si="21"/>
        <v/>
      </c>
      <c r="Y359" s="218">
        <f t="shared" si="22"/>
        <v>0</v>
      </c>
      <c r="Z359" s="32"/>
    </row>
    <row r="360" spans="1:26" ht="30" hidden="1" customHeight="1">
      <c r="A360" s="70" t="str">
        <f t="shared" si="15"/>
        <v/>
      </c>
      <c r="B360" s="70" t="str">
        <f t="shared" si="16"/>
        <v/>
      </c>
      <c r="C360" s="139"/>
      <c r="D360" s="26"/>
      <c r="E360" s="25"/>
      <c r="F360" s="25"/>
      <c r="G360" s="25"/>
      <c r="H360" s="25"/>
      <c r="I360" s="26"/>
      <c r="J360" s="25"/>
      <c r="K360" s="25"/>
      <c r="L360" s="193"/>
      <c r="M360" s="25"/>
      <c r="N360" s="33" t="str">
        <f t="shared" si="4"/>
        <v/>
      </c>
      <c r="O360" s="197"/>
      <c r="P360" s="194" t="str">
        <f t="shared" si="8"/>
        <v/>
      </c>
      <c r="Q360" s="79" t="str">
        <f t="shared" si="17"/>
        <v/>
      </c>
      <c r="R360" s="172">
        <f t="shared" si="18"/>
        <v>0</v>
      </c>
      <c r="S360" s="84">
        <f t="shared" si="10"/>
        <v>0</v>
      </c>
      <c r="T360" s="195">
        <f t="shared" si="11"/>
        <v>0</v>
      </c>
      <c r="U360" s="196">
        <f t="shared" si="12"/>
        <v>0</v>
      </c>
      <c r="V360" s="69" t="str">
        <f t="shared" si="19"/>
        <v/>
      </c>
      <c r="W360" s="69" t="str">
        <f t="shared" si="20"/>
        <v/>
      </c>
      <c r="X360" s="32" t="str">
        <f t="shared" si="21"/>
        <v/>
      </c>
      <c r="Y360" s="218">
        <f t="shared" si="22"/>
        <v>0</v>
      </c>
      <c r="Z360" s="32"/>
    </row>
    <row r="361" spans="1:26" ht="30" hidden="1" customHeight="1">
      <c r="A361" s="70" t="str">
        <f t="shared" si="15"/>
        <v/>
      </c>
      <c r="B361" s="70" t="str">
        <f t="shared" si="16"/>
        <v/>
      </c>
      <c r="C361" s="139"/>
      <c r="D361" s="26"/>
      <c r="E361" s="25"/>
      <c r="F361" s="25"/>
      <c r="G361" s="25"/>
      <c r="H361" s="25"/>
      <c r="I361" s="26"/>
      <c r="J361" s="25"/>
      <c r="K361" s="25"/>
      <c r="L361" s="193"/>
      <c r="M361" s="25"/>
      <c r="N361" s="33" t="str">
        <f t="shared" si="4"/>
        <v/>
      </c>
      <c r="O361" s="197"/>
      <c r="P361" s="194" t="str">
        <f t="shared" si="8"/>
        <v/>
      </c>
      <c r="Q361" s="79" t="str">
        <f t="shared" si="17"/>
        <v/>
      </c>
      <c r="R361" s="172">
        <f t="shared" si="18"/>
        <v>0</v>
      </c>
      <c r="S361" s="84">
        <f t="shared" si="10"/>
        <v>0</v>
      </c>
      <c r="T361" s="195">
        <f t="shared" si="11"/>
        <v>0</v>
      </c>
      <c r="U361" s="196">
        <f t="shared" si="12"/>
        <v>0</v>
      </c>
      <c r="V361" s="69" t="str">
        <f t="shared" si="19"/>
        <v/>
      </c>
      <c r="W361" s="69" t="str">
        <f t="shared" si="20"/>
        <v/>
      </c>
      <c r="X361" s="32" t="str">
        <f t="shared" si="21"/>
        <v/>
      </c>
      <c r="Y361" s="218">
        <f t="shared" si="22"/>
        <v>0</v>
      </c>
      <c r="Z361" s="32"/>
    </row>
    <row r="362" spans="1:26" ht="30" hidden="1" customHeight="1">
      <c r="A362" s="70" t="str">
        <f t="shared" si="15"/>
        <v/>
      </c>
      <c r="B362" s="70" t="str">
        <f t="shared" si="16"/>
        <v/>
      </c>
      <c r="C362" s="139"/>
      <c r="D362" s="26"/>
      <c r="E362" s="25"/>
      <c r="F362" s="25"/>
      <c r="G362" s="25"/>
      <c r="H362" s="25"/>
      <c r="I362" s="26"/>
      <c r="J362" s="25"/>
      <c r="K362" s="25"/>
      <c r="L362" s="193"/>
      <c r="M362" s="25"/>
      <c r="N362" s="33" t="str">
        <f t="shared" si="4"/>
        <v/>
      </c>
      <c r="O362" s="197"/>
      <c r="P362" s="194" t="str">
        <f t="shared" si="8"/>
        <v/>
      </c>
      <c r="Q362" s="79" t="str">
        <f t="shared" si="17"/>
        <v/>
      </c>
      <c r="R362" s="172">
        <f t="shared" si="18"/>
        <v>0</v>
      </c>
      <c r="S362" s="84">
        <f t="shared" si="10"/>
        <v>0</v>
      </c>
      <c r="T362" s="195">
        <f t="shared" si="11"/>
        <v>0</v>
      </c>
      <c r="U362" s="196">
        <f t="shared" si="12"/>
        <v>0</v>
      </c>
      <c r="V362" s="69" t="str">
        <f t="shared" si="19"/>
        <v/>
      </c>
      <c r="W362" s="69" t="str">
        <f t="shared" si="20"/>
        <v/>
      </c>
      <c r="X362" s="32" t="str">
        <f t="shared" si="21"/>
        <v/>
      </c>
      <c r="Y362" s="218">
        <f t="shared" si="22"/>
        <v>0</v>
      </c>
      <c r="Z362" s="32"/>
    </row>
    <row r="363" spans="1:26" ht="30" hidden="1" customHeight="1">
      <c r="A363" s="70" t="str">
        <f t="shared" si="15"/>
        <v/>
      </c>
      <c r="B363" s="70" t="str">
        <f t="shared" si="16"/>
        <v/>
      </c>
      <c r="C363" s="139"/>
      <c r="D363" s="26"/>
      <c r="E363" s="25"/>
      <c r="F363" s="25"/>
      <c r="G363" s="25"/>
      <c r="H363" s="25"/>
      <c r="I363" s="26"/>
      <c r="J363" s="25"/>
      <c r="K363" s="25"/>
      <c r="L363" s="193"/>
      <c r="M363" s="25"/>
      <c r="N363" s="33" t="str">
        <f t="shared" si="4"/>
        <v/>
      </c>
      <c r="O363" s="197"/>
      <c r="P363" s="194" t="str">
        <f t="shared" si="8"/>
        <v/>
      </c>
      <c r="Q363" s="79" t="str">
        <f t="shared" si="17"/>
        <v/>
      </c>
      <c r="R363" s="172">
        <f t="shared" si="18"/>
        <v>0</v>
      </c>
      <c r="S363" s="84">
        <f t="shared" si="10"/>
        <v>0</v>
      </c>
      <c r="T363" s="195">
        <f t="shared" si="11"/>
        <v>0</v>
      </c>
      <c r="U363" s="196">
        <f t="shared" si="12"/>
        <v>0</v>
      </c>
      <c r="V363" s="69" t="str">
        <f t="shared" si="19"/>
        <v/>
      </c>
      <c r="W363" s="69" t="str">
        <f t="shared" si="20"/>
        <v/>
      </c>
      <c r="X363" s="32" t="str">
        <f t="shared" si="21"/>
        <v/>
      </c>
      <c r="Y363" s="218">
        <f t="shared" si="22"/>
        <v>0</v>
      </c>
      <c r="Z363" s="32"/>
    </row>
    <row r="364" spans="1:26" ht="30" hidden="1" customHeight="1">
      <c r="A364" s="70" t="str">
        <f t="shared" si="15"/>
        <v/>
      </c>
      <c r="B364" s="70" t="str">
        <f t="shared" si="16"/>
        <v/>
      </c>
      <c r="C364" s="139"/>
      <c r="D364" s="26"/>
      <c r="E364" s="25"/>
      <c r="F364" s="25"/>
      <c r="G364" s="25"/>
      <c r="H364" s="25"/>
      <c r="I364" s="26"/>
      <c r="J364" s="25"/>
      <c r="K364" s="25"/>
      <c r="L364" s="193"/>
      <c r="M364" s="25"/>
      <c r="N364" s="33" t="str">
        <f t="shared" si="4"/>
        <v/>
      </c>
      <c r="O364" s="197"/>
      <c r="P364" s="194" t="str">
        <f t="shared" si="8"/>
        <v/>
      </c>
      <c r="Q364" s="79" t="str">
        <f t="shared" si="17"/>
        <v/>
      </c>
      <c r="R364" s="172">
        <f t="shared" si="18"/>
        <v>0</v>
      </c>
      <c r="S364" s="84">
        <f t="shared" si="10"/>
        <v>0</v>
      </c>
      <c r="T364" s="195">
        <f t="shared" si="11"/>
        <v>0</v>
      </c>
      <c r="U364" s="196">
        <f t="shared" si="12"/>
        <v>0</v>
      </c>
      <c r="V364" s="69" t="str">
        <f t="shared" si="19"/>
        <v/>
      </c>
      <c r="W364" s="69" t="str">
        <f t="shared" si="20"/>
        <v/>
      </c>
      <c r="X364" s="32" t="str">
        <f t="shared" si="21"/>
        <v/>
      </c>
      <c r="Y364" s="218">
        <f t="shared" si="22"/>
        <v>0</v>
      </c>
      <c r="Z364" s="32"/>
    </row>
    <row r="365" spans="1:26" ht="30" hidden="1" customHeight="1">
      <c r="A365" s="70" t="str">
        <f t="shared" si="15"/>
        <v/>
      </c>
      <c r="B365" s="70" t="str">
        <f t="shared" si="16"/>
        <v/>
      </c>
      <c r="C365" s="139"/>
      <c r="D365" s="26"/>
      <c r="E365" s="25"/>
      <c r="F365" s="25"/>
      <c r="G365" s="25"/>
      <c r="H365" s="25"/>
      <c r="I365" s="26"/>
      <c r="J365" s="25"/>
      <c r="K365" s="25"/>
      <c r="L365" s="193"/>
      <c r="M365" s="25"/>
      <c r="N365" s="33" t="str">
        <f t="shared" si="4"/>
        <v/>
      </c>
      <c r="O365" s="197"/>
      <c r="P365" s="194" t="str">
        <f t="shared" si="8"/>
        <v/>
      </c>
      <c r="Q365" s="79" t="str">
        <f t="shared" si="17"/>
        <v/>
      </c>
      <c r="R365" s="172">
        <f t="shared" si="18"/>
        <v>0</v>
      </c>
      <c r="S365" s="84">
        <f t="shared" si="10"/>
        <v>0</v>
      </c>
      <c r="T365" s="195">
        <f t="shared" si="11"/>
        <v>0</v>
      </c>
      <c r="U365" s="196">
        <f t="shared" si="12"/>
        <v>0</v>
      </c>
      <c r="V365" s="69" t="str">
        <f t="shared" si="19"/>
        <v/>
      </c>
      <c r="W365" s="69" t="str">
        <f t="shared" si="20"/>
        <v/>
      </c>
      <c r="X365" s="32" t="str">
        <f t="shared" si="21"/>
        <v/>
      </c>
      <c r="Y365" s="218">
        <f t="shared" si="22"/>
        <v>0</v>
      </c>
      <c r="Z365" s="32"/>
    </row>
    <row r="366" spans="1:26" ht="30" hidden="1" customHeight="1">
      <c r="A366" s="70" t="str">
        <f t="shared" si="15"/>
        <v/>
      </c>
      <c r="B366" s="70" t="str">
        <f t="shared" si="16"/>
        <v/>
      </c>
      <c r="C366" s="139"/>
      <c r="D366" s="26"/>
      <c r="E366" s="25"/>
      <c r="F366" s="25"/>
      <c r="G366" s="25"/>
      <c r="H366" s="25"/>
      <c r="I366" s="26"/>
      <c r="J366" s="25"/>
      <c r="K366" s="25"/>
      <c r="L366" s="193"/>
      <c r="M366" s="25"/>
      <c r="N366" s="33" t="str">
        <f t="shared" si="4"/>
        <v/>
      </c>
      <c r="O366" s="197"/>
      <c r="P366" s="194" t="str">
        <f t="shared" si="8"/>
        <v/>
      </c>
      <c r="Q366" s="79" t="str">
        <f t="shared" si="17"/>
        <v/>
      </c>
      <c r="R366" s="172">
        <f t="shared" si="18"/>
        <v>0</v>
      </c>
      <c r="S366" s="84">
        <f t="shared" si="10"/>
        <v>0</v>
      </c>
      <c r="T366" s="195">
        <f t="shared" si="11"/>
        <v>0</v>
      </c>
      <c r="U366" s="196">
        <f t="shared" si="12"/>
        <v>0</v>
      </c>
      <c r="V366" s="69" t="str">
        <f t="shared" si="19"/>
        <v/>
      </c>
      <c r="W366" s="69" t="str">
        <f t="shared" si="20"/>
        <v/>
      </c>
      <c r="X366" s="32" t="str">
        <f t="shared" si="21"/>
        <v/>
      </c>
      <c r="Y366" s="218">
        <f t="shared" si="22"/>
        <v>0</v>
      </c>
      <c r="Z366" s="32"/>
    </row>
    <row r="367" spans="1:26" ht="30" hidden="1" customHeight="1">
      <c r="A367" s="70" t="str">
        <f t="shared" si="15"/>
        <v/>
      </c>
      <c r="B367" s="70" t="str">
        <f t="shared" si="16"/>
        <v/>
      </c>
      <c r="C367" s="139"/>
      <c r="D367" s="26"/>
      <c r="E367" s="25"/>
      <c r="F367" s="25"/>
      <c r="G367" s="25"/>
      <c r="H367" s="25"/>
      <c r="I367" s="26"/>
      <c r="J367" s="25"/>
      <c r="K367" s="25"/>
      <c r="L367" s="193"/>
      <c r="M367" s="25"/>
      <c r="N367" s="33" t="str">
        <f t="shared" si="4"/>
        <v/>
      </c>
      <c r="O367" s="197"/>
      <c r="P367" s="194" t="str">
        <f t="shared" si="8"/>
        <v/>
      </c>
      <c r="Q367" s="79" t="str">
        <f t="shared" si="17"/>
        <v/>
      </c>
      <c r="R367" s="172">
        <f t="shared" si="18"/>
        <v>0</v>
      </c>
      <c r="S367" s="84">
        <f t="shared" si="10"/>
        <v>0</v>
      </c>
      <c r="T367" s="195">
        <f t="shared" si="11"/>
        <v>0</v>
      </c>
      <c r="U367" s="196">
        <f t="shared" si="12"/>
        <v>0</v>
      </c>
      <c r="V367" s="69" t="str">
        <f t="shared" si="19"/>
        <v/>
      </c>
      <c r="W367" s="69" t="str">
        <f t="shared" si="20"/>
        <v/>
      </c>
      <c r="X367" s="32" t="str">
        <f t="shared" si="21"/>
        <v/>
      </c>
      <c r="Y367" s="218">
        <f t="shared" si="22"/>
        <v>0</v>
      </c>
      <c r="Z367" s="32"/>
    </row>
    <row r="368" spans="1:26" ht="30" hidden="1" customHeight="1">
      <c r="A368" s="70" t="str">
        <f t="shared" si="15"/>
        <v/>
      </c>
      <c r="B368" s="70" t="str">
        <f t="shared" si="16"/>
        <v/>
      </c>
      <c r="C368" s="139"/>
      <c r="D368" s="26"/>
      <c r="E368" s="25"/>
      <c r="F368" s="25"/>
      <c r="G368" s="25"/>
      <c r="H368" s="25"/>
      <c r="I368" s="26"/>
      <c r="J368" s="25"/>
      <c r="K368" s="25"/>
      <c r="L368" s="193"/>
      <c r="M368" s="25"/>
      <c r="N368" s="33" t="str">
        <f t="shared" si="4"/>
        <v/>
      </c>
      <c r="O368" s="197"/>
      <c r="P368" s="194" t="str">
        <f t="shared" si="8"/>
        <v/>
      </c>
      <c r="Q368" s="79" t="str">
        <f t="shared" si="17"/>
        <v/>
      </c>
      <c r="R368" s="172">
        <f t="shared" si="18"/>
        <v>0</v>
      </c>
      <c r="S368" s="84">
        <f t="shared" si="10"/>
        <v>0</v>
      </c>
      <c r="T368" s="195">
        <f t="shared" si="11"/>
        <v>0</v>
      </c>
      <c r="U368" s="196">
        <f t="shared" si="12"/>
        <v>0</v>
      </c>
      <c r="V368" s="69" t="str">
        <f t="shared" si="19"/>
        <v/>
      </c>
      <c r="W368" s="69" t="str">
        <f t="shared" si="20"/>
        <v/>
      </c>
      <c r="X368" s="32" t="str">
        <f t="shared" si="21"/>
        <v/>
      </c>
      <c r="Y368" s="218">
        <f t="shared" si="22"/>
        <v>0</v>
      </c>
      <c r="Z368" s="32"/>
    </row>
    <row r="369" spans="1:26" ht="30" hidden="1" customHeight="1">
      <c r="A369" s="70" t="str">
        <f t="shared" si="15"/>
        <v/>
      </c>
      <c r="B369" s="70" t="str">
        <f t="shared" si="16"/>
        <v/>
      </c>
      <c r="C369" s="139"/>
      <c r="D369" s="26"/>
      <c r="E369" s="25"/>
      <c r="F369" s="25"/>
      <c r="G369" s="25"/>
      <c r="H369" s="25"/>
      <c r="I369" s="26"/>
      <c r="J369" s="25"/>
      <c r="K369" s="25"/>
      <c r="L369" s="193"/>
      <c r="M369" s="25"/>
      <c r="N369" s="33" t="str">
        <f t="shared" si="4"/>
        <v/>
      </c>
      <c r="O369" s="197"/>
      <c r="P369" s="194" t="str">
        <f t="shared" si="8"/>
        <v/>
      </c>
      <c r="Q369" s="79" t="str">
        <f t="shared" si="17"/>
        <v/>
      </c>
      <c r="R369" s="172">
        <f t="shared" si="18"/>
        <v>0</v>
      </c>
      <c r="S369" s="84">
        <f t="shared" si="10"/>
        <v>0</v>
      </c>
      <c r="T369" s="195">
        <f t="shared" si="11"/>
        <v>0</v>
      </c>
      <c r="U369" s="196">
        <f t="shared" si="12"/>
        <v>0</v>
      </c>
      <c r="V369" s="69" t="str">
        <f t="shared" si="19"/>
        <v/>
      </c>
      <c r="W369" s="69" t="str">
        <f t="shared" si="20"/>
        <v/>
      </c>
      <c r="X369" s="32" t="str">
        <f t="shared" si="21"/>
        <v/>
      </c>
      <c r="Y369" s="218">
        <f t="shared" si="22"/>
        <v>0</v>
      </c>
      <c r="Z369" s="32"/>
    </row>
    <row r="370" spans="1:26" ht="30" hidden="1" customHeight="1">
      <c r="A370" s="70" t="str">
        <f t="shared" si="15"/>
        <v/>
      </c>
      <c r="B370" s="70" t="str">
        <f t="shared" si="16"/>
        <v/>
      </c>
      <c r="C370" s="139"/>
      <c r="D370" s="26"/>
      <c r="E370" s="25"/>
      <c r="F370" s="25"/>
      <c r="G370" s="25"/>
      <c r="H370" s="25"/>
      <c r="I370" s="26"/>
      <c r="J370" s="25"/>
      <c r="K370" s="25"/>
      <c r="L370" s="193"/>
      <c r="M370" s="25"/>
      <c r="N370" s="33" t="str">
        <f t="shared" si="4"/>
        <v/>
      </c>
      <c r="O370" s="197"/>
      <c r="P370" s="194" t="str">
        <f t="shared" si="8"/>
        <v/>
      </c>
      <c r="Q370" s="79" t="str">
        <f t="shared" si="17"/>
        <v/>
      </c>
      <c r="R370" s="172">
        <f t="shared" si="18"/>
        <v>0</v>
      </c>
      <c r="S370" s="84">
        <f t="shared" si="10"/>
        <v>0</v>
      </c>
      <c r="T370" s="195">
        <f t="shared" si="11"/>
        <v>0</v>
      </c>
      <c r="U370" s="196">
        <f t="shared" si="12"/>
        <v>0</v>
      </c>
      <c r="V370" s="69" t="str">
        <f t="shared" si="19"/>
        <v/>
      </c>
      <c r="W370" s="69" t="str">
        <f t="shared" si="20"/>
        <v/>
      </c>
      <c r="X370" s="32" t="str">
        <f t="shared" si="21"/>
        <v/>
      </c>
      <c r="Y370" s="218">
        <f t="shared" si="22"/>
        <v>0</v>
      </c>
      <c r="Z370" s="32"/>
    </row>
    <row r="371" spans="1:26" ht="30" hidden="1" customHeight="1">
      <c r="A371" s="70" t="str">
        <f t="shared" si="15"/>
        <v/>
      </c>
      <c r="B371" s="70" t="str">
        <f t="shared" si="16"/>
        <v/>
      </c>
      <c r="C371" s="139"/>
      <c r="D371" s="26"/>
      <c r="E371" s="25"/>
      <c r="F371" s="25"/>
      <c r="G371" s="25"/>
      <c r="H371" s="25"/>
      <c r="I371" s="26"/>
      <c r="J371" s="25"/>
      <c r="K371" s="25"/>
      <c r="L371" s="193"/>
      <c r="M371" s="25"/>
      <c r="N371" s="33" t="str">
        <f t="shared" si="4"/>
        <v/>
      </c>
      <c r="O371" s="197"/>
      <c r="P371" s="194" t="str">
        <f t="shared" si="8"/>
        <v/>
      </c>
      <c r="Q371" s="79" t="str">
        <f t="shared" si="17"/>
        <v/>
      </c>
      <c r="R371" s="172">
        <f t="shared" si="18"/>
        <v>0</v>
      </c>
      <c r="S371" s="84">
        <f t="shared" si="10"/>
        <v>0</v>
      </c>
      <c r="T371" s="195">
        <f t="shared" si="11"/>
        <v>0</v>
      </c>
      <c r="U371" s="196">
        <f t="shared" si="12"/>
        <v>0</v>
      </c>
      <c r="V371" s="69" t="str">
        <f t="shared" si="19"/>
        <v/>
      </c>
      <c r="W371" s="69" t="str">
        <f t="shared" si="20"/>
        <v/>
      </c>
      <c r="X371" s="32" t="str">
        <f t="shared" si="21"/>
        <v/>
      </c>
      <c r="Y371" s="218">
        <f t="shared" si="22"/>
        <v>0</v>
      </c>
      <c r="Z371" s="32"/>
    </row>
    <row r="372" spans="1:26" ht="30" hidden="1" customHeight="1">
      <c r="A372" s="70" t="str">
        <f t="shared" si="15"/>
        <v/>
      </c>
      <c r="B372" s="70" t="str">
        <f t="shared" si="16"/>
        <v/>
      </c>
      <c r="C372" s="139"/>
      <c r="D372" s="26"/>
      <c r="E372" s="25"/>
      <c r="F372" s="25"/>
      <c r="G372" s="25"/>
      <c r="H372" s="25"/>
      <c r="I372" s="26"/>
      <c r="J372" s="25"/>
      <c r="K372" s="25"/>
      <c r="L372" s="193"/>
      <c r="M372" s="25"/>
      <c r="N372" s="33" t="str">
        <f t="shared" si="4"/>
        <v/>
      </c>
      <c r="O372" s="197"/>
      <c r="P372" s="194" t="str">
        <f t="shared" si="8"/>
        <v/>
      </c>
      <c r="Q372" s="79" t="str">
        <f t="shared" si="17"/>
        <v/>
      </c>
      <c r="R372" s="172">
        <f t="shared" si="18"/>
        <v>0</v>
      </c>
      <c r="S372" s="84">
        <f t="shared" si="10"/>
        <v>0</v>
      </c>
      <c r="T372" s="195">
        <f t="shared" si="11"/>
        <v>0</v>
      </c>
      <c r="U372" s="196">
        <f t="shared" si="12"/>
        <v>0</v>
      </c>
      <c r="V372" s="69" t="str">
        <f t="shared" si="19"/>
        <v/>
      </c>
      <c r="W372" s="69" t="str">
        <f t="shared" si="20"/>
        <v/>
      </c>
      <c r="X372" s="32" t="str">
        <f t="shared" si="21"/>
        <v/>
      </c>
      <c r="Y372" s="218">
        <f t="shared" si="22"/>
        <v>0</v>
      </c>
      <c r="Z372" s="32"/>
    </row>
    <row r="373" spans="1:26" ht="30" hidden="1" customHeight="1">
      <c r="A373" s="70" t="str">
        <f t="shared" si="15"/>
        <v/>
      </c>
      <c r="B373" s="70" t="str">
        <f t="shared" si="16"/>
        <v/>
      </c>
      <c r="C373" s="139"/>
      <c r="D373" s="26"/>
      <c r="E373" s="25"/>
      <c r="F373" s="25"/>
      <c r="G373" s="25"/>
      <c r="H373" s="25"/>
      <c r="I373" s="26"/>
      <c r="J373" s="25"/>
      <c r="K373" s="25"/>
      <c r="L373" s="193"/>
      <c r="M373" s="25"/>
      <c r="N373" s="33" t="str">
        <f t="shared" si="4"/>
        <v/>
      </c>
      <c r="O373" s="197"/>
      <c r="P373" s="194" t="str">
        <f t="shared" si="8"/>
        <v/>
      </c>
      <c r="Q373" s="79" t="str">
        <f t="shared" si="17"/>
        <v/>
      </c>
      <c r="R373" s="172">
        <f t="shared" si="18"/>
        <v>0</v>
      </c>
      <c r="S373" s="84">
        <f t="shared" si="10"/>
        <v>0</v>
      </c>
      <c r="T373" s="195">
        <f t="shared" si="11"/>
        <v>0</v>
      </c>
      <c r="U373" s="196">
        <f t="shared" si="12"/>
        <v>0</v>
      </c>
      <c r="V373" s="69" t="str">
        <f t="shared" si="19"/>
        <v/>
      </c>
      <c r="W373" s="69" t="str">
        <f t="shared" si="20"/>
        <v/>
      </c>
      <c r="X373" s="32" t="str">
        <f t="shared" si="21"/>
        <v/>
      </c>
      <c r="Y373" s="218">
        <f t="shared" si="22"/>
        <v>0</v>
      </c>
      <c r="Z373" s="32"/>
    </row>
    <row r="374" spans="1:26" ht="30" hidden="1" customHeight="1">
      <c r="A374" s="70" t="str">
        <f t="shared" si="15"/>
        <v/>
      </c>
      <c r="B374" s="70" t="str">
        <f t="shared" si="16"/>
        <v/>
      </c>
      <c r="C374" s="139"/>
      <c r="D374" s="26"/>
      <c r="E374" s="25"/>
      <c r="F374" s="25"/>
      <c r="G374" s="25"/>
      <c r="H374" s="25"/>
      <c r="I374" s="26"/>
      <c r="J374" s="25"/>
      <c r="K374" s="25"/>
      <c r="L374" s="193"/>
      <c r="M374" s="25"/>
      <c r="N374" s="33" t="str">
        <f t="shared" si="4"/>
        <v/>
      </c>
      <c r="O374" s="197"/>
      <c r="P374" s="194" t="str">
        <f t="shared" si="8"/>
        <v/>
      </c>
      <c r="Q374" s="79" t="str">
        <f t="shared" si="17"/>
        <v/>
      </c>
      <c r="R374" s="172">
        <f t="shared" si="18"/>
        <v>0</v>
      </c>
      <c r="S374" s="84">
        <f t="shared" si="10"/>
        <v>0</v>
      </c>
      <c r="T374" s="195">
        <f t="shared" si="11"/>
        <v>0</v>
      </c>
      <c r="U374" s="196">
        <f t="shared" si="12"/>
        <v>0</v>
      </c>
      <c r="V374" s="69" t="str">
        <f t="shared" si="19"/>
        <v/>
      </c>
      <c r="W374" s="69" t="str">
        <f t="shared" si="20"/>
        <v/>
      </c>
      <c r="X374" s="32" t="str">
        <f t="shared" si="21"/>
        <v/>
      </c>
      <c r="Y374" s="218">
        <f t="shared" si="22"/>
        <v>0</v>
      </c>
      <c r="Z374" s="32"/>
    </row>
    <row r="375" spans="1:26" ht="30" hidden="1" customHeight="1">
      <c r="A375" s="70" t="str">
        <f t="shared" si="15"/>
        <v/>
      </c>
      <c r="B375" s="70" t="str">
        <f t="shared" si="16"/>
        <v/>
      </c>
      <c r="C375" s="139"/>
      <c r="D375" s="26"/>
      <c r="E375" s="25"/>
      <c r="F375" s="25"/>
      <c r="G375" s="25"/>
      <c r="H375" s="25"/>
      <c r="I375" s="26"/>
      <c r="J375" s="25"/>
      <c r="K375" s="25"/>
      <c r="L375" s="193"/>
      <c r="M375" s="25"/>
      <c r="N375" s="33" t="str">
        <f t="shared" si="4"/>
        <v/>
      </c>
      <c r="O375" s="197"/>
      <c r="P375" s="194" t="str">
        <f t="shared" si="8"/>
        <v/>
      </c>
      <c r="Q375" s="79" t="str">
        <f t="shared" si="17"/>
        <v/>
      </c>
      <c r="R375" s="172">
        <f t="shared" si="18"/>
        <v>0</v>
      </c>
      <c r="S375" s="84">
        <f t="shared" si="10"/>
        <v>0</v>
      </c>
      <c r="T375" s="195">
        <f t="shared" si="11"/>
        <v>0</v>
      </c>
      <c r="U375" s="196">
        <f t="shared" si="12"/>
        <v>0</v>
      </c>
      <c r="V375" s="69" t="str">
        <f t="shared" si="19"/>
        <v/>
      </c>
      <c r="W375" s="69" t="str">
        <f t="shared" si="20"/>
        <v/>
      </c>
      <c r="X375" s="32" t="str">
        <f t="shared" si="21"/>
        <v/>
      </c>
      <c r="Y375" s="218">
        <f t="shared" si="22"/>
        <v>0</v>
      </c>
      <c r="Z375" s="32"/>
    </row>
    <row r="376" spans="1:26" ht="30" hidden="1" customHeight="1">
      <c r="A376" s="70" t="str">
        <f t="shared" si="15"/>
        <v/>
      </c>
      <c r="B376" s="70" t="str">
        <f t="shared" si="16"/>
        <v/>
      </c>
      <c r="C376" s="139"/>
      <c r="D376" s="26"/>
      <c r="E376" s="25"/>
      <c r="F376" s="25"/>
      <c r="G376" s="25"/>
      <c r="H376" s="25"/>
      <c r="I376" s="26"/>
      <c r="J376" s="25"/>
      <c r="K376" s="25"/>
      <c r="L376" s="193"/>
      <c r="M376" s="25"/>
      <c r="N376" s="33" t="str">
        <f t="shared" si="4"/>
        <v/>
      </c>
      <c r="O376" s="197"/>
      <c r="P376" s="194" t="str">
        <f t="shared" si="8"/>
        <v/>
      </c>
      <c r="Q376" s="79" t="str">
        <f t="shared" si="17"/>
        <v/>
      </c>
      <c r="R376" s="172">
        <f t="shared" si="18"/>
        <v>0</v>
      </c>
      <c r="S376" s="84">
        <f t="shared" si="10"/>
        <v>0</v>
      </c>
      <c r="T376" s="195">
        <f t="shared" si="11"/>
        <v>0</v>
      </c>
      <c r="U376" s="196">
        <f t="shared" si="12"/>
        <v>0</v>
      </c>
      <c r="V376" s="69" t="str">
        <f t="shared" si="19"/>
        <v/>
      </c>
      <c r="W376" s="69" t="str">
        <f t="shared" si="20"/>
        <v/>
      </c>
      <c r="X376" s="32" t="str">
        <f t="shared" si="21"/>
        <v/>
      </c>
      <c r="Y376" s="218">
        <f t="shared" si="22"/>
        <v>0</v>
      </c>
      <c r="Z376" s="32"/>
    </row>
    <row r="377" spans="1:26" ht="30" hidden="1" customHeight="1">
      <c r="A377" s="70" t="str">
        <f t="shared" si="15"/>
        <v/>
      </c>
      <c r="B377" s="70" t="str">
        <f t="shared" si="16"/>
        <v/>
      </c>
      <c r="C377" s="139"/>
      <c r="D377" s="26"/>
      <c r="E377" s="25"/>
      <c r="F377" s="25"/>
      <c r="G377" s="25"/>
      <c r="H377" s="25"/>
      <c r="I377" s="26"/>
      <c r="J377" s="25"/>
      <c r="K377" s="25"/>
      <c r="L377" s="193"/>
      <c r="M377" s="25"/>
      <c r="N377" s="33" t="str">
        <f t="shared" si="4"/>
        <v/>
      </c>
      <c r="O377" s="197"/>
      <c r="P377" s="194" t="str">
        <f t="shared" si="8"/>
        <v/>
      </c>
      <c r="Q377" s="79" t="str">
        <f t="shared" si="17"/>
        <v/>
      </c>
      <c r="R377" s="172">
        <f t="shared" si="18"/>
        <v>0</v>
      </c>
      <c r="S377" s="84">
        <f t="shared" si="10"/>
        <v>0</v>
      </c>
      <c r="T377" s="195">
        <f t="shared" si="11"/>
        <v>0</v>
      </c>
      <c r="U377" s="196">
        <f t="shared" si="12"/>
        <v>0</v>
      </c>
      <c r="V377" s="69" t="str">
        <f t="shared" si="19"/>
        <v/>
      </c>
      <c r="W377" s="69" t="str">
        <f t="shared" si="20"/>
        <v/>
      </c>
      <c r="X377" s="32" t="str">
        <f t="shared" si="21"/>
        <v/>
      </c>
      <c r="Y377" s="218">
        <f t="shared" si="22"/>
        <v>0</v>
      </c>
      <c r="Z377" s="32"/>
    </row>
    <row r="378" spans="1:26" ht="30" hidden="1" customHeight="1">
      <c r="A378" s="70" t="str">
        <f t="shared" si="15"/>
        <v/>
      </c>
      <c r="B378" s="70" t="str">
        <f t="shared" si="16"/>
        <v/>
      </c>
      <c r="C378" s="139"/>
      <c r="D378" s="26"/>
      <c r="E378" s="25"/>
      <c r="F378" s="25"/>
      <c r="G378" s="25"/>
      <c r="H378" s="25"/>
      <c r="I378" s="26"/>
      <c r="J378" s="25"/>
      <c r="K378" s="25"/>
      <c r="L378" s="193"/>
      <c r="M378" s="25"/>
      <c r="N378" s="33" t="str">
        <f t="shared" si="4"/>
        <v/>
      </c>
      <c r="O378" s="197"/>
      <c r="P378" s="194" t="str">
        <f t="shared" si="8"/>
        <v/>
      </c>
      <c r="Q378" s="79" t="str">
        <f t="shared" si="17"/>
        <v/>
      </c>
      <c r="R378" s="172">
        <f t="shared" si="18"/>
        <v>0</v>
      </c>
      <c r="S378" s="84">
        <f t="shared" si="10"/>
        <v>0</v>
      </c>
      <c r="T378" s="195">
        <f t="shared" si="11"/>
        <v>0</v>
      </c>
      <c r="U378" s="196">
        <f t="shared" si="12"/>
        <v>0</v>
      </c>
      <c r="V378" s="69" t="str">
        <f t="shared" si="19"/>
        <v/>
      </c>
      <c r="W378" s="69" t="str">
        <f t="shared" si="20"/>
        <v/>
      </c>
      <c r="X378" s="32" t="str">
        <f t="shared" si="21"/>
        <v/>
      </c>
      <c r="Y378" s="218">
        <f t="shared" si="22"/>
        <v>0</v>
      </c>
      <c r="Z378" s="32"/>
    </row>
    <row r="379" spans="1:26" ht="30" hidden="1" customHeight="1">
      <c r="A379" s="70" t="str">
        <f t="shared" si="15"/>
        <v/>
      </c>
      <c r="B379" s="70" t="str">
        <f t="shared" si="16"/>
        <v/>
      </c>
      <c r="C379" s="139"/>
      <c r="D379" s="26"/>
      <c r="E379" s="25"/>
      <c r="F379" s="25"/>
      <c r="G379" s="25"/>
      <c r="H379" s="25"/>
      <c r="I379" s="26"/>
      <c r="J379" s="25"/>
      <c r="K379" s="25"/>
      <c r="L379" s="193"/>
      <c r="M379" s="25"/>
      <c r="N379" s="33" t="str">
        <f t="shared" si="4"/>
        <v/>
      </c>
      <c r="O379" s="197"/>
      <c r="P379" s="194" t="str">
        <f t="shared" si="8"/>
        <v/>
      </c>
      <c r="Q379" s="79" t="str">
        <f t="shared" si="17"/>
        <v/>
      </c>
      <c r="R379" s="172">
        <f t="shared" si="18"/>
        <v>0</v>
      </c>
      <c r="S379" s="84">
        <f t="shared" si="10"/>
        <v>0</v>
      </c>
      <c r="T379" s="195">
        <f t="shared" si="11"/>
        <v>0</v>
      </c>
      <c r="U379" s="196">
        <f t="shared" si="12"/>
        <v>0</v>
      </c>
      <c r="V379" s="69" t="str">
        <f t="shared" si="19"/>
        <v/>
      </c>
      <c r="W379" s="69" t="str">
        <f t="shared" si="20"/>
        <v/>
      </c>
      <c r="X379" s="32" t="str">
        <f t="shared" si="21"/>
        <v/>
      </c>
      <c r="Y379" s="218">
        <f t="shared" si="22"/>
        <v>0</v>
      </c>
      <c r="Z379" s="32"/>
    </row>
    <row r="380" spans="1:26" ht="30" hidden="1" customHeight="1">
      <c r="A380" s="70" t="str">
        <f t="shared" si="15"/>
        <v/>
      </c>
      <c r="B380" s="70" t="str">
        <f t="shared" si="16"/>
        <v/>
      </c>
      <c r="C380" s="139"/>
      <c r="D380" s="26"/>
      <c r="E380" s="25"/>
      <c r="F380" s="25"/>
      <c r="G380" s="25"/>
      <c r="H380" s="25"/>
      <c r="I380" s="26"/>
      <c r="J380" s="25"/>
      <c r="K380" s="25"/>
      <c r="L380" s="193"/>
      <c r="M380" s="25"/>
      <c r="N380" s="33" t="str">
        <f t="shared" si="4"/>
        <v/>
      </c>
      <c r="O380" s="197"/>
      <c r="P380" s="194" t="str">
        <f t="shared" si="8"/>
        <v/>
      </c>
      <c r="Q380" s="79" t="str">
        <f t="shared" si="17"/>
        <v/>
      </c>
      <c r="R380" s="172">
        <f t="shared" si="18"/>
        <v>0</v>
      </c>
      <c r="S380" s="84">
        <f t="shared" si="10"/>
        <v>0</v>
      </c>
      <c r="T380" s="195">
        <f t="shared" si="11"/>
        <v>0</v>
      </c>
      <c r="U380" s="196">
        <f t="shared" si="12"/>
        <v>0</v>
      </c>
      <c r="V380" s="69" t="str">
        <f t="shared" si="19"/>
        <v/>
      </c>
      <c r="W380" s="69" t="str">
        <f t="shared" si="20"/>
        <v/>
      </c>
      <c r="X380" s="32" t="str">
        <f t="shared" si="21"/>
        <v/>
      </c>
      <c r="Y380" s="218">
        <f t="shared" si="22"/>
        <v>0</v>
      </c>
      <c r="Z380" s="32"/>
    </row>
    <row r="381" spans="1:26" ht="30" hidden="1" customHeight="1">
      <c r="A381" s="70" t="str">
        <f t="shared" si="15"/>
        <v/>
      </c>
      <c r="B381" s="70" t="str">
        <f t="shared" si="16"/>
        <v/>
      </c>
      <c r="C381" s="139"/>
      <c r="D381" s="26"/>
      <c r="E381" s="25"/>
      <c r="F381" s="25"/>
      <c r="G381" s="25"/>
      <c r="H381" s="25"/>
      <c r="I381" s="26"/>
      <c r="J381" s="25"/>
      <c r="K381" s="25"/>
      <c r="L381" s="193"/>
      <c r="M381" s="25"/>
      <c r="N381" s="33" t="str">
        <f t="shared" si="4"/>
        <v/>
      </c>
      <c r="O381" s="197"/>
      <c r="P381" s="194" t="str">
        <f t="shared" si="8"/>
        <v/>
      </c>
      <c r="Q381" s="79" t="str">
        <f t="shared" si="17"/>
        <v/>
      </c>
      <c r="R381" s="172">
        <f t="shared" si="18"/>
        <v>0</v>
      </c>
      <c r="S381" s="84">
        <f t="shared" si="10"/>
        <v>0</v>
      </c>
      <c r="T381" s="195">
        <f t="shared" si="11"/>
        <v>0</v>
      </c>
      <c r="U381" s="196">
        <f t="shared" si="12"/>
        <v>0</v>
      </c>
      <c r="V381" s="69" t="str">
        <f t="shared" si="19"/>
        <v/>
      </c>
      <c r="W381" s="69" t="str">
        <f t="shared" si="20"/>
        <v/>
      </c>
      <c r="X381" s="32" t="str">
        <f t="shared" si="21"/>
        <v/>
      </c>
      <c r="Y381" s="218">
        <f t="shared" si="22"/>
        <v>0</v>
      </c>
      <c r="Z381" s="32"/>
    </row>
    <row r="382" spans="1:26" ht="30" hidden="1" customHeight="1">
      <c r="A382" s="70" t="str">
        <f t="shared" si="15"/>
        <v/>
      </c>
      <c r="B382" s="70" t="str">
        <f t="shared" si="16"/>
        <v/>
      </c>
      <c r="C382" s="139"/>
      <c r="D382" s="26"/>
      <c r="E382" s="25"/>
      <c r="F382" s="25"/>
      <c r="G382" s="25"/>
      <c r="H382" s="25"/>
      <c r="I382" s="26"/>
      <c r="J382" s="25"/>
      <c r="K382" s="25"/>
      <c r="L382" s="193"/>
      <c r="M382" s="25"/>
      <c r="N382" s="33" t="str">
        <f t="shared" si="4"/>
        <v/>
      </c>
      <c r="O382" s="197"/>
      <c r="P382" s="194" t="str">
        <f t="shared" si="8"/>
        <v/>
      </c>
      <c r="Q382" s="79" t="str">
        <f t="shared" si="17"/>
        <v/>
      </c>
      <c r="R382" s="172">
        <f t="shared" si="18"/>
        <v>0</v>
      </c>
      <c r="S382" s="84">
        <f t="shared" si="10"/>
        <v>0</v>
      </c>
      <c r="T382" s="195">
        <f t="shared" si="11"/>
        <v>0</v>
      </c>
      <c r="U382" s="196">
        <f t="shared" si="12"/>
        <v>0</v>
      </c>
      <c r="V382" s="69" t="str">
        <f t="shared" si="19"/>
        <v/>
      </c>
      <c r="W382" s="69" t="str">
        <f t="shared" si="20"/>
        <v/>
      </c>
      <c r="X382" s="32" t="str">
        <f t="shared" si="21"/>
        <v/>
      </c>
      <c r="Y382" s="218">
        <f t="shared" si="22"/>
        <v>0</v>
      </c>
      <c r="Z382" s="32"/>
    </row>
    <row r="383" spans="1:26" ht="30" hidden="1" customHeight="1">
      <c r="A383" s="70" t="str">
        <f t="shared" si="15"/>
        <v/>
      </c>
      <c r="B383" s="70" t="str">
        <f t="shared" si="16"/>
        <v/>
      </c>
      <c r="C383" s="139"/>
      <c r="D383" s="26"/>
      <c r="E383" s="25"/>
      <c r="F383" s="25"/>
      <c r="G383" s="25"/>
      <c r="H383" s="25"/>
      <c r="I383" s="26"/>
      <c r="J383" s="25"/>
      <c r="K383" s="25"/>
      <c r="L383" s="193"/>
      <c r="M383" s="25"/>
      <c r="N383" s="33" t="str">
        <f t="shared" si="4"/>
        <v/>
      </c>
      <c r="O383" s="197"/>
      <c r="P383" s="194" t="str">
        <f t="shared" si="8"/>
        <v/>
      </c>
      <c r="Q383" s="79" t="str">
        <f t="shared" si="17"/>
        <v/>
      </c>
      <c r="R383" s="172">
        <f t="shared" si="18"/>
        <v>0</v>
      </c>
      <c r="S383" s="84">
        <f t="shared" si="10"/>
        <v>0</v>
      </c>
      <c r="T383" s="195">
        <f t="shared" si="11"/>
        <v>0</v>
      </c>
      <c r="U383" s="196">
        <f t="shared" si="12"/>
        <v>0</v>
      </c>
      <c r="V383" s="69" t="str">
        <f t="shared" si="19"/>
        <v/>
      </c>
      <c r="W383" s="69" t="str">
        <f t="shared" si="20"/>
        <v/>
      </c>
      <c r="X383" s="32" t="str">
        <f t="shared" si="21"/>
        <v/>
      </c>
      <c r="Y383" s="218">
        <f t="shared" si="22"/>
        <v>0</v>
      </c>
      <c r="Z383" s="32"/>
    </row>
    <row r="384" spans="1:26" ht="30" hidden="1" customHeight="1">
      <c r="A384" s="70" t="str">
        <f t="shared" si="15"/>
        <v/>
      </c>
      <c r="B384" s="70" t="str">
        <f t="shared" si="16"/>
        <v/>
      </c>
      <c r="C384" s="139"/>
      <c r="D384" s="26"/>
      <c r="E384" s="25"/>
      <c r="F384" s="25"/>
      <c r="G384" s="25"/>
      <c r="H384" s="25"/>
      <c r="I384" s="26"/>
      <c r="J384" s="25"/>
      <c r="K384" s="25"/>
      <c r="L384" s="193"/>
      <c r="M384" s="25"/>
      <c r="N384" s="33" t="str">
        <f t="shared" ref="N384:N406" si="62">IF(M384="","",IF(LEFT(M384,1)="2",0,IF(LEFT(M384,1)="1",1,IF(LEFT(M384,1)="0",2,"")))&amp;"m"&amp;IF(MID(M384,3,1)="2",0,IF(MID(M384,3,1)="1",1,IF(MID(M384,3,1)="0",2,"")))&amp;"d"&amp;IF(MID(M384,5,1)="2",0,IF(MID(M384,5,1)="1",1,IF(MID(M384,5,1)="0",2,"")))&amp;"r")</f>
        <v/>
      </c>
      <c r="O384" s="197"/>
      <c r="P384" s="194" t="str">
        <f t="shared" ref="P384:P406" si="63">IF(M384="","",IF(AND(LEFT(I384,2)="Gỗ",LEFT(RIGHT(I384,10),1)&lt;&gt;"C"),IF(LEFT(M384,4)="2M2D","1COM",IF(AND(G384&gt;1699,LEFT(M384,4)&lt;&gt;"2M2D"),"1COM","2COM")),""))</f>
        <v/>
      </c>
      <c r="Q384" s="79" t="str">
        <f t="shared" si="17"/>
        <v/>
      </c>
      <c r="R384" s="172">
        <f t="shared" si="18"/>
        <v>0</v>
      </c>
      <c r="S384" s="84">
        <f t="shared" ref="S384:S406" si="64">IFERROR(IF(ISERR(SEARCH("2d",K384)),IF(ISERR(SEARCH("1d",K384)),0,1),2)*($G384)*$H384/10^3+IF(ISERR(SEARCH("2r",K384)),IF(ISERR(SEARCH("1r",K384)),0,1),2)*($F384)*$H384/10^3,"-")</f>
        <v>0</v>
      </c>
      <c r="T384" s="195">
        <f t="shared" ref="T384:T406" si="65">IFERROR(IF(ISERR(SEARCH("2m",M384)),IF(ISERR(SEARCH("1m",M384)),0,1),2)*$G384*$F384*$H384/10^6+IF(ISERR(SEARCH("2d",M384)),IF(ISERR(SEARCH("1d",M384)),0,1),2)*$G384*$E384*$H384/10^6+IF(ISERR(SEARCH("2r",M384)),IF(ISERR(SEARCH("1r",M384)),0,1),2)*$F384*$E384*$H384/10^6,"-")</f>
        <v>0</v>
      </c>
      <c r="U384" s="196">
        <f t="shared" ref="U384:U406" si="66">IFERROR(IF(ISERR(SEARCH("2m",N384)),IF(ISERR(SEARCH("1m",N384)),0,1),2)*$G384*$F384*$H384/10^6+IF(ISERR(SEARCH("2d",N384)),IF(ISERR(SEARCH("1d",N384)),0,1),2)*$G384*$E384*$H384/10^6+IF(ISERR(SEARCH("2r",N384)),IF(ISERR(SEARCH("1r",N384)),0,1),2)*$F384*$E384*$H384/10^6,"-")</f>
        <v>0</v>
      </c>
      <c r="V384" s="69" t="str">
        <f t="shared" si="19"/>
        <v/>
      </c>
      <c r="W384" s="69" t="str">
        <f t="shared" si="20"/>
        <v/>
      </c>
      <c r="X384" s="32" t="str">
        <f t="shared" si="21"/>
        <v/>
      </c>
      <c r="Y384" s="218">
        <f t="shared" si="22"/>
        <v>0</v>
      </c>
      <c r="Z384" s="32"/>
    </row>
    <row r="385" spans="1:26" ht="30" hidden="1" customHeight="1">
      <c r="A385" s="70" t="str">
        <f t="shared" si="15"/>
        <v/>
      </c>
      <c r="B385" s="70" t="str">
        <f t="shared" si="16"/>
        <v/>
      </c>
      <c r="C385" s="139"/>
      <c r="D385" s="26"/>
      <c r="E385" s="25"/>
      <c r="F385" s="25"/>
      <c r="G385" s="25"/>
      <c r="H385" s="25"/>
      <c r="I385" s="26"/>
      <c r="J385" s="25"/>
      <c r="K385" s="25"/>
      <c r="L385" s="193"/>
      <c r="M385" s="25"/>
      <c r="N385" s="33" t="str">
        <f t="shared" si="62"/>
        <v/>
      </c>
      <c r="O385" s="197"/>
      <c r="P385" s="194" t="str">
        <f t="shared" si="63"/>
        <v/>
      </c>
      <c r="Q385" s="79" t="str">
        <f t="shared" si="17"/>
        <v/>
      </c>
      <c r="R385" s="172">
        <f t="shared" si="18"/>
        <v>0</v>
      </c>
      <c r="S385" s="84">
        <f t="shared" si="64"/>
        <v>0</v>
      </c>
      <c r="T385" s="195">
        <f t="shared" si="65"/>
        <v>0</v>
      </c>
      <c r="U385" s="196">
        <f t="shared" si="66"/>
        <v>0</v>
      </c>
      <c r="V385" s="69" t="str">
        <f t="shared" si="19"/>
        <v/>
      </c>
      <c r="W385" s="69" t="str">
        <f t="shared" si="20"/>
        <v/>
      </c>
      <c r="X385" s="32" t="str">
        <f t="shared" si="21"/>
        <v/>
      </c>
      <c r="Y385" s="218">
        <f t="shared" si="22"/>
        <v>0</v>
      </c>
      <c r="Z385" s="32"/>
    </row>
    <row r="386" spans="1:26" ht="30" hidden="1" customHeight="1">
      <c r="A386" s="70" t="str">
        <f t="shared" si="15"/>
        <v/>
      </c>
      <c r="B386" s="70" t="str">
        <f t="shared" si="16"/>
        <v/>
      </c>
      <c r="C386" s="139"/>
      <c r="D386" s="26"/>
      <c r="E386" s="25"/>
      <c r="F386" s="25"/>
      <c r="G386" s="25"/>
      <c r="H386" s="25"/>
      <c r="I386" s="26"/>
      <c r="J386" s="25"/>
      <c r="K386" s="25"/>
      <c r="L386" s="193"/>
      <c r="M386" s="25"/>
      <c r="N386" s="33" t="str">
        <f t="shared" si="62"/>
        <v/>
      </c>
      <c r="O386" s="197"/>
      <c r="P386" s="194" t="str">
        <f t="shared" si="63"/>
        <v/>
      </c>
      <c r="Q386" s="79" t="str">
        <f t="shared" si="17"/>
        <v/>
      </c>
      <c r="R386" s="172">
        <f t="shared" si="18"/>
        <v>0</v>
      </c>
      <c r="S386" s="84">
        <f t="shared" si="64"/>
        <v>0</v>
      </c>
      <c r="T386" s="195">
        <f t="shared" si="65"/>
        <v>0</v>
      </c>
      <c r="U386" s="196">
        <f t="shared" si="66"/>
        <v>0</v>
      </c>
      <c r="V386" s="69" t="str">
        <f t="shared" si="19"/>
        <v/>
      </c>
      <c r="W386" s="69" t="str">
        <f t="shared" si="20"/>
        <v/>
      </c>
      <c r="X386" s="32" t="str">
        <f t="shared" si="21"/>
        <v/>
      </c>
      <c r="Y386" s="218">
        <f t="shared" si="22"/>
        <v>0</v>
      </c>
      <c r="Z386" s="32"/>
    </row>
    <row r="387" spans="1:26" ht="30" hidden="1" customHeight="1">
      <c r="A387" s="70" t="str">
        <f t="shared" si="15"/>
        <v/>
      </c>
      <c r="B387" s="70" t="str">
        <f t="shared" si="16"/>
        <v/>
      </c>
      <c r="C387" s="139"/>
      <c r="D387" s="26"/>
      <c r="E387" s="25"/>
      <c r="F387" s="25"/>
      <c r="G387" s="25"/>
      <c r="H387" s="25"/>
      <c r="I387" s="26"/>
      <c r="J387" s="25"/>
      <c r="K387" s="25"/>
      <c r="L387" s="193"/>
      <c r="M387" s="25"/>
      <c r="N387" s="33" t="str">
        <f t="shared" si="62"/>
        <v/>
      </c>
      <c r="O387" s="197"/>
      <c r="P387" s="194" t="str">
        <f t="shared" si="63"/>
        <v/>
      </c>
      <c r="Q387" s="79" t="str">
        <f t="shared" si="17"/>
        <v/>
      </c>
      <c r="R387" s="172">
        <f t="shared" si="18"/>
        <v>0</v>
      </c>
      <c r="S387" s="84">
        <f t="shared" si="64"/>
        <v>0</v>
      </c>
      <c r="T387" s="195">
        <f t="shared" si="65"/>
        <v>0</v>
      </c>
      <c r="U387" s="196">
        <f t="shared" si="66"/>
        <v>0</v>
      </c>
      <c r="V387" s="69" t="str">
        <f t="shared" si="19"/>
        <v/>
      </c>
      <c r="W387" s="69" t="str">
        <f t="shared" si="20"/>
        <v/>
      </c>
      <c r="X387" s="32" t="str">
        <f t="shared" si="21"/>
        <v/>
      </c>
      <c r="Y387" s="218">
        <f t="shared" si="22"/>
        <v>0</v>
      </c>
      <c r="Z387" s="32"/>
    </row>
    <row r="388" spans="1:26" ht="30" hidden="1" customHeight="1">
      <c r="A388" s="70" t="str">
        <f t="shared" si="15"/>
        <v/>
      </c>
      <c r="B388" s="70" t="str">
        <f t="shared" si="16"/>
        <v/>
      </c>
      <c r="C388" s="139"/>
      <c r="D388" s="26"/>
      <c r="E388" s="25"/>
      <c r="F388" s="25"/>
      <c r="G388" s="25"/>
      <c r="H388" s="25"/>
      <c r="I388" s="26"/>
      <c r="J388" s="25"/>
      <c r="K388" s="25"/>
      <c r="L388" s="193"/>
      <c r="M388" s="25"/>
      <c r="N388" s="33" t="str">
        <f t="shared" si="62"/>
        <v/>
      </c>
      <c r="O388" s="197"/>
      <c r="P388" s="194" t="str">
        <f t="shared" si="63"/>
        <v/>
      </c>
      <c r="Q388" s="79" t="str">
        <f t="shared" si="17"/>
        <v/>
      </c>
      <c r="R388" s="172">
        <f t="shared" si="18"/>
        <v>0</v>
      </c>
      <c r="S388" s="84">
        <f t="shared" si="64"/>
        <v>0</v>
      </c>
      <c r="T388" s="195">
        <f t="shared" si="65"/>
        <v>0</v>
      </c>
      <c r="U388" s="196">
        <f t="shared" si="66"/>
        <v>0</v>
      </c>
      <c r="V388" s="69" t="str">
        <f t="shared" si="19"/>
        <v/>
      </c>
      <c r="W388" s="69" t="str">
        <f t="shared" si="20"/>
        <v/>
      </c>
      <c r="X388" s="32" t="str">
        <f t="shared" si="21"/>
        <v/>
      </c>
      <c r="Y388" s="218">
        <f t="shared" si="22"/>
        <v>0</v>
      </c>
      <c r="Z388" s="32"/>
    </row>
    <row r="389" spans="1:26" ht="30" hidden="1" customHeight="1">
      <c r="A389" s="70" t="str">
        <f t="shared" si="15"/>
        <v/>
      </c>
      <c r="B389" s="70" t="str">
        <f t="shared" si="16"/>
        <v/>
      </c>
      <c r="C389" s="139"/>
      <c r="D389" s="26"/>
      <c r="E389" s="25"/>
      <c r="F389" s="25"/>
      <c r="G389" s="25"/>
      <c r="H389" s="25"/>
      <c r="I389" s="26"/>
      <c r="J389" s="25"/>
      <c r="K389" s="25"/>
      <c r="L389" s="193"/>
      <c r="M389" s="25"/>
      <c r="N389" s="33" t="str">
        <f t="shared" si="62"/>
        <v/>
      </c>
      <c r="O389" s="197"/>
      <c r="P389" s="194" t="str">
        <f t="shared" si="63"/>
        <v/>
      </c>
      <c r="Q389" s="79" t="str">
        <f t="shared" si="17"/>
        <v/>
      </c>
      <c r="R389" s="172">
        <f t="shared" si="18"/>
        <v>0</v>
      </c>
      <c r="S389" s="84">
        <f t="shared" si="64"/>
        <v>0</v>
      </c>
      <c r="T389" s="195">
        <f t="shared" si="65"/>
        <v>0</v>
      </c>
      <c r="U389" s="196">
        <f t="shared" si="66"/>
        <v>0</v>
      </c>
      <c r="V389" s="69" t="str">
        <f t="shared" si="19"/>
        <v/>
      </c>
      <c r="W389" s="69" t="str">
        <f t="shared" si="20"/>
        <v/>
      </c>
      <c r="X389" s="32" t="str">
        <f t="shared" si="21"/>
        <v/>
      </c>
      <c r="Y389" s="218">
        <f t="shared" si="22"/>
        <v>0</v>
      </c>
      <c r="Z389" s="32"/>
    </row>
    <row r="390" spans="1:26" ht="30" hidden="1" customHeight="1">
      <c r="A390" s="70" t="str">
        <f t="shared" si="15"/>
        <v/>
      </c>
      <c r="B390" s="70" t="str">
        <f t="shared" si="16"/>
        <v/>
      </c>
      <c r="C390" s="139"/>
      <c r="D390" s="26"/>
      <c r="E390" s="25"/>
      <c r="F390" s="25"/>
      <c r="G390" s="25"/>
      <c r="H390" s="25"/>
      <c r="I390" s="26"/>
      <c r="J390" s="25"/>
      <c r="K390" s="25"/>
      <c r="L390" s="193"/>
      <c r="M390" s="25"/>
      <c r="N390" s="33" t="str">
        <f t="shared" si="62"/>
        <v/>
      </c>
      <c r="O390" s="197"/>
      <c r="P390" s="194" t="str">
        <f t="shared" si="63"/>
        <v/>
      </c>
      <c r="Q390" s="79" t="str">
        <f t="shared" si="17"/>
        <v/>
      </c>
      <c r="R390" s="172">
        <f t="shared" si="18"/>
        <v>0</v>
      </c>
      <c r="S390" s="84">
        <f t="shared" si="64"/>
        <v>0</v>
      </c>
      <c r="T390" s="195">
        <f t="shared" si="65"/>
        <v>0</v>
      </c>
      <c r="U390" s="196">
        <f t="shared" si="66"/>
        <v>0</v>
      </c>
      <c r="V390" s="69" t="str">
        <f t="shared" si="19"/>
        <v/>
      </c>
      <c r="W390" s="69" t="str">
        <f t="shared" si="20"/>
        <v/>
      </c>
      <c r="X390" s="32" t="str">
        <f t="shared" si="21"/>
        <v/>
      </c>
      <c r="Y390" s="218">
        <f t="shared" si="22"/>
        <v>0</v>
      </c>
      <c r="Z390" s="32"/>
    </row>
    <row r="391" spans="1:26" ht="30" hidden="1" customHeight="1">
      <c r="A391" s="70" t="str">
        <f t="shared" si="15"/>
        <v/>
      </c>
      <c r="B391" s="70" t="str">
        <f t="shared" si="16"/>
        <v/>
      </c>
      <c r="C391" s="139"/>
      <c r="D391" s="26"/>
      <c r="E391" s="25"/>
      <c r="F391" s="25"/>
      <c r="G391" s="25"/>
      <c r="H391" s="25"/>
      <c r="I391" s="26"/>
      <c r="J391" s="25"/>
      <c r="K391" s="25"/>
      <c r="L391" s="193"/>
      <c r="M391" s="25"/>
      <c r="N391" s="33" t="str">
        <f t="shared" si="62"/>
        <v/>
      </c>
      <c r="O391" s="197"/>
      <c r="P391" s="194" t="str">
        <f t="shared" si="63"/>
        <v/>
      </c>
      <c r="Q391" s="79" t="str">
        <f t="shared" si="17"/>
        <v/>
      </c>
      <c r="R391" s="172">
        <f t="shared" si="18"/>
        <v>0</v>
      </c>
      <c r="S391" s="84">
        <f t="shared" si="64"/>
        <v>0</v>
      </c>
      <c r="T391" s="195">
        <f t="shared" si="65"/>
        <v>0</v>
      </c>
      <c r="U391" s="196">
        <f t="shared" si="66"/>
        <v>0</v>
      </c>
      <c r="V391" s="69" t="str">
        <f t="shared" si="19"/>
        <v/>
      </c>
      <c r="W391" s="69" t="str">
        <f t="shared" si="20"/>
        <v/>
      </c>
      <c r="X391" s="32" t="str">
        <f t="shared" si="21"/>
        <v/>
      </c>
      <c r="Y391" s="218">
        <f t="shared" si="22"/>
        <v>0</v>
      </c>
      <c r="Z391" s="32"/>
    </row>
    <row r="392" spans="1:26" ht="30" hidden="1" customHeight="1">
      <c r="A392" s="70" t="str">
        <f t="shared" si="15"/>
        <v/>
      </c>
      <c r="B392" s="70" t="str">
        <f t="shared" si="16"/>
        <v/>
      </c>
      <c r="C392" s="139"/>
      <c r="D392" s="26"/>
      <c r="E392" s="25"/>
      <c r="F392" s="25"/>
      <c r="G392" s="25"/>
      <c r="H392" s="25"/>
      <c r="I392" s="26"/>
      <c r="J392" s="25"/>
      <c r="K392" s="25"/>
      <c r="L392" s="193"/>
      <c r="M392" s="25"/>
      <c r="N392" s="33" t="str">
        <f t="shared" si="62"/>
        <v/>
      </c>
      <c r="O392" s="197"/>
      <c r="P392" s="194" t="str">
        <f t="shared" si="63"/>
        <v/>
      </c>
      <c r="Q392" s="79" t="str">
        <f t="shared" si="17"/>
        <v/>
      </c>
      <c r="R392" s="172">
        <f t="shared" si="18"/>
        <v>0</v>
      </c>
      <c r="S392" s="84">
        <f t="shared" si="64"/>
        <v>0</v>
      </c>
      <c r="T392" s="195">
        <f t="shared" si="65"/>
        <v>0</v>
      </c>
      <c r="U392" s="196">
        <f t="shared" si="66"/>
        <v>0</v>
      </c>
      <c r="V392" s="69" t="str">
        <f t="shared" si="19"/>
        <v/>
      </c>
      <c r="W392" s="69" t="str">
        <f t="shared" si="20"/>
        <v/>
      </c>
      <c r="X392" s="32" t="str">
        <f t="shared" si="21"/>
        <v/>
      </c>
      <c r="Y392" s="218">
        <f t="shared" si="22"/>
        <v>0</v>
      </c>
      <c r="Z392" s="32"/>
    </row>
    <row r="393" spans="1:26" ht="30" hidden="1" customHeight="1">
      <c r="A393" s="70" t="str">
        <f t="shared" si="15"/>
        <v/>
      </c>
      <c r="B393" s="70" t="str">
        <f t="shared" si="16"/>
        <v/>
      </c>
      <c r="C393" s="139"/>
      <c r="D393" s="26"/>
      <c r="E393" s="25"/>
      <c r="F393" s="25"/>
      <c r="G393" s="25"/>
      <c r="H393" s="25"/>
      <c r="I393" s="26"/>
      <c r="J393" s="25"/>
      <c r="K393" s="25"/>
      <c r="L393" s="193"/>
      <c r="M393" s="25"/>
      <c r="N393" s="33" t="str">
        <f t="shared" si="62"/>
        <v/>
      </c>
      <c r="O393" s="197"/>
      <c r="P393" s="194" t="str">
        <f t="shared" si="63"/>
        <v/>
      </c>
      <c r="Q393" s="79" t="str">
        <f t="shared" si="17"/>
        <v/>
      </c>
      <c r="R393" s="172">
        <f t="shared" si="18"/>
        <v>0</v>
      </c>
      <c r="S393" s="84">
        <f t="shared" si="64"/>
        <v>0</v>
      </c>
      <c r="T393" s="195">
        <f t="shared" si="65"/>
        <v>0</v>
      </c>
      <c r="U393" s="196">
        <f t="shared" si="66"/>
        <v>0</v>
      </c>
      <c r="V393" s="69" t="str">
        <f t="shared" si="19"/>
        <v/>
      </c>
      <c r="W393" s="69" t="str">
        <f t="shared" si="20"/>
        <v/>
      </c>
      <c r="X393" s="32" t="str">
        <f t="shared" si="21"/>
        <v/>
      </c>
      <c r="Y393" s="218">
        <f t="shared" si="22"/>
        <v>0</v>
      </c>
      <c r="Z393" s="32"/>
    </row>
    <row r="394" spans="1:26" ht="30" hidden="1" customHeight="1">
      <c r="A394" s="70" t="str">
        <f t="shared" si="15"/>
        <v/>
      </c>
      <c r="B394" s="70" t="str">
        <f t="shared" si="16"/>
        <v/>
      </c>
      <c r="C394" s="139"/>
      <c r="D394" s="26"/>
      <c r="E394" s="25"/>
      <c r="F394" s="25"/>
      <c r="G394" s="25"/>
      <c r="H394" s="25"/>
      <c r="I394" s="26"/>
      <c r="J394" s="25"/>
      <c r="K394" s="25"/>
      <c r="L394" s="193"/>
      <c r="M394" s="25"/>
      <c r="N394" s="33" t="str">
        <f t="shared" si="62"/>
        <v/>
      </c>
      <c r="O394" s="197"/>
      <c r="P394" s="194" t="str">
        <f t="shared" si="63"/>
        <v/>
      </c>
      <c r="Q394" s="79" t="str">
        <f t="shared" si="17"/>
        <v/>
      </c>
      <c r="R394" s="172">
        <f t="shared" si="18"/>
        <v>0</v>
      </c>
      <c r="S394" s="84">
        <f t="shared" si="64"/>
        <v>0</v>
      </c>
      <c r="T394" s="195">
        <f t="shared" si="65"/>
        <v>0</v>
      </c>
      <c r="U394" s="196">
        <f t="shared" si="66"/>
        <v>0</v>
      </c>
      <c r="V394" s="69" t="str">
        <f t="shared" si="19"/>
        <v/>
      </c>
      <c r="W394" s="69" t="str">
        <f t="shared" si="20"/>
        <v/>
      </c>
      <c r="X394" s="32" t="str">
        <f t="shared" si="21"/>
        <v/>
      </c>
      <c r="Y394" s="218">
        <f t="shared" si="22"/>
        <v>0</v>
      </c>
      <c r="Z394" s="32"/>
    </row>
    <row r="395" spans="1:26" ht="30" hidden="1" customHeight="1">
      <c r="A395" s="70" t="str">
        <f t="shared" si="15"/>
        <v/>
      </c>
      <c r="B395" s="70" t="str">
        <f t="shared" si="16"/>
        <v/>
      </c>
      <c r="C395" s="192"/>
      <c r="D395" s="33"/>
      <c r="E395" s="25"/>
      <c r="F395" s="25"/>
      <c r="G395" s="25"/>
      <c r="H395" s="25"/>
      <c r="I395" s="26"/>
      <c r="J395" s="25"/>
      <c r="K395" s="25"/>
      <c r="L395" s="193"/>
      <c r="M395" s="25"/>
      <c r="N395" s="33" t="str">
        <f t="shared" si="62"/>
        <v/>
      </c>
      <c r="O395" s="197"/>
      <c r="P395" s="194" t="str">
        <f t="shared" si="63"/>
        <v/>
      </c>
      <c r="Q395" s="79" t="str">
        <f t="shared" si="17"/>
        <v/>
      </c>
      <c r="R395" s="172">
        <f t="shared" si="18"/>
        <v>0</v>
      </c>
      <c r="S395" s="84">
        <f t="shared" si="64"/>
        <v>0</v>
      </c>
      <c r="T395" s="195">
        <f t="shared" si="65"/>
        <v>0</v>
      </c>
      <c r="U395" s="196">
        <f t="shared" si="66"/>
        <v>0</v>
      </c>
      <c r="V395" s="69" t="str">
        <f t="shared" si="19"/>
        <v/>
      </c>
      <c r="W395" s="69" t="str">
        <f t="shared" si="20"/>
        <v/>
      </c>
      <c r="X395" s="32" t="str">
        <f t="shared" si="21"/>
        <v/>
      </c>
      <c r="Y395" s="218">
        <f t="shared" si="22"/>
        <v>0</v>
      </c>
      <c r="Z395" s="32"/>
    </row>
    <row r="396" spans="1:26" ht="30" hidden="1" customHeight="1">
      <c r="A396" s="70" t="str">
        <f t="shared" si="15"/>
        <v/>
      </c>
      <c r="B396" s="70" t="str">
        <f t="shared" si="16"/>
        <v/>
      </c>
      <c r="C396" s="139"/>
      <c r="D396" s="26"/>
      <c r="E396" s="25"/>
      <c r="F396" s="25"/>
      <c r="G396" s="25"/>
      <c r="H396" s="25"/>
      <c r="I396" s="26"/>
      <c r="J396" s="25"/>
      <c r="K396" s="25"/>
      <c r="L396" s="193"/>
      <c r="M396" s="25"/>
      <c r="N396" s="33" t="str">
        <f t="shared" si="62"/>
        <v/>
      </c>
      <c r="O396" s="197"/>
      <c r="P396" s="194" t="str">
        <f t="shared" si="63"/>
        <v/>
      </c>
      <c r="Q396" s="79" t="str">
        <f t="shared" si="17"/>
        <v/>
      </c>
      <c r="R396" s="172">
        <f t="shared" si="18"/>
        <v>0</v>
      </c>
      <c r="S396" s="84">
        <f t="shared" si="64"/>
        <v>0</v>
      </c>
      <c r="T396" s="195">
        <f t="shared" si="65"/>
        <v>0</v>
      </c>
      <c r="U396" s="196">
        <f t="shared" si="66"/>
        <v>0</v>
      </c>
      <c r="V396" s="69" t="str">
        <f t="shared" si="19"/>
        <v/>
      </c>
      <c r="W396" s="69" t="str">
        <f t="shared" si="20"/>
        <v/>
      </c>
      <c r="X396" s="32" t="str">
        <f t="shared" si="21"/>
        <v/>
      </c>
      <c r="Y396" s="218">
        <f t="shared" si="22"/>
        <v>0</v>
      </c>
      <c r="Z396" s="32"/>
    </row>
    <row r="397" spans="1:26" ht="30" hidden="1" customHeight="1">
      <c r="A397" s="70" t="str">
        <f t="shared" si="15"/>
        <v/>
      </c>
      <c r="B397" s="70" t="str">
        <f t="shared" si="16"/>
        <v/>
      </c>
      <c r="C397" s="139"/>
      <c r="D397" s="26"/>
      <c r="E397" s="25"/>
      <c r="F397" s="25"/>
      <c r="G397" s="25"/>
      <c r="H397" s="25"/>
      <c r="I397" s="26"/>
      <c r="J397" s="25"/>
      <c r="K397" s="25"/>
      <c r="L397" s="193"/>
      <c r="M397" s="25"/>
      <c r="N397" s="33" t="str">
        <f t="shared" si="62"/>
        <v/>
      </c>
      <c r="O397" s="197"/>
      <c r="P397" s="194" t="str">
        <f t="shared" si="63"/>
        <v/>
      </c>
      <c r="Q397" s="79" t="str">
        <f t="shared" si="17"/>
        <v/>
      </c>
      <c r="R397" s="172">
        <f t="shared" si="18"/>
        <v>0</v>
      </c>
      <c r="S397" s="84">
        <f t="shared" si="64"/>
        <v>0</v>
      </c>
      <c r="T397" s="195">
        <f t="shared" si="65"/>
        <v>0</v>
      </c>
      <c r="U397" s="196">
        <f t="shared" si="66"/>
        <v>0</v>
      </c>
      <c r="V397" s="69" t="str">
        <f t="shared" si="19"/>
        <v/>
      </c>
      <c r="W397" s="69" t="str">
        <f t="shared" si="20"/>
        <v/>
      </c>
      <c r="X397" s="32" t="str">
        <f t="shared" si="21"/>
        <v/>
      </c>
      <c r="Y397" s="218">
        <f t="shared" si="22"/>
        <v>0</v>
      </c>
      <c r="Z397" s="32"/>
    </row>
    <row r="398" spans="1:26" ht="30" hidden="1" customHeight="1">
      <c r="A398" s="70" t="str">
        <f t="shared" si="15"/>
        <v/>
      </c>
      <c r="B398" s="70" t="str">
        <f t="shared" si="16"/>
        <v/>
      </c>
      <c r="C398" s="139"/>
      <c r="D398" s="26"/>
      <c r="E398" s="25"/>
      <c r="F398" s="25"/>
      <c r="G398" s="25"/>
      <c r="H398" s="25"/>
      <c r="I398" s="26"/>
      <c r="J398" s="25"/>
      <c r="K398" s="25"/>
      <c r="L398" s="193"/>
      <c r="M398" s="25"/>
      <c r="N398" s="33" t="str">
        <f t="shared" si="62"/>
        <v/>
      </c>
      <c r="O398" s="197"/>
      <c r="P398" s="194" t="str">
        <f t="shared" si="63"/>
        <v/>
      </c>
      <c r="Q398" s="79" t="str">
        <f t="shared" si="17"/>
        <v/>
      </c>
      <c r="R398" s="172">
        <f t="shared" si="18"/>
        <v>0</v>
      </c>
      <c r="S398" s="84">
        <f t="shared" si="64"/>
        <v>0</v>
      </c>
      <c r="T398" s="195">
        <f t="shared" si="65"/>
        <v>0</v>
      </c>
      <c r="U398" s="196">
        <f t="shared" si="66"/>
        <v>0</v>
      </c>
      <c r="V398" s="69" t="str">
        <f t="shared" si="19"/>
        <v/>
      </c>
      <c r="W398" s="69" t="str">
        <f t="shared" si="20"/>
        <v/>
      </c>
      <c r="X398" s="32" t="str">
        <f t="shared" si="21"/>
        <v/>
      </c>
      <c r="Y398" s="218">
        <f t="shared" si="22"/>
        <v>0</v>
      </c>
      <c r="Z398" s="32"/>
    </row>
    <row r="399" spans="1:26" ht="30" hidden="1" customHeight="1">
      <c r="A399" s="70" t="str">
        <f t="shared" si="15"/>
        <v/>
      </c>
      <c r="B399" s="70" t="str">
        <f t="shared" si="16"/>
        <v/>
      </c>
      <c r="C399" s="139"/>
      <c r="D399" s="26"/>
      <c r="E399" s="25"/>
      <c r="F399" s="25"/>
      <c r="G399" s="25"/>
      <c r="H399" s="25"/>
      <c r="I399" s="26"/>
      <c r="J399" s="25"/>
      <c r="K399" s="25"/>
      <c r="L399" s="193"/>
      <c r="M399" s="25"/>
      <c r="N399" s="33" t="str">
        <f t="shared" si="62"/>
        <v/>
      </c>
      <c r="O399" s="197"/>
      <c r="P399" s="194" t="str">
        <f t="shared" si="63"/>
        <v/>
      </c>
      <c r="Q399" s="79" t="str">
        <f t="shared" si="17"/>
        <v/>
      </c>
      <c r="R399" s="172">
        <f t="shared" si="18"/>
        <v>0</v>
      </c>
      <c r="S399" s="84">
        <f t="shared" si="64"/>
        <v>0</v>
      </c>
      <c r="T399" s="195">
        <f t="shared" si="65"/>
        <v>0</v>
      </c>
      <c r="U399" s="196">
        <f t="shared" si="66"/>
        <v>0</v>
      </c>
      <c r="V399" s="69" t="str">
        <f t="shared" si="19"/>
        <v/>
      </c>
      <c r="W399" s="69" t="str">
        <f t="shared" si="20"/>
        <v/>
      </c>
      <c r="X399" s="32" t="str">
        <f t="shared" si="21"/>
        <v/>
      </c>
      <c r="Y399" s="218">
        <f t="shared" si="22"/>
        <v>0</v>
      </c>
      <c r="Z399" s="32"/>
    </row>
    <row r="400" spans="1:26" ht="30" hidden="1" customHeight="1">
      <c r="A400" s="70" t="str">
        <f t="shared" si="15"/>
        <v/>
      </c>
      <c r="B400" s="70" t="str">
        <f t="shared" si="16"/>
        <v/>
      </c>
      <c r="C400" s="139"/>
      <c r="D400" s="26"/>
      <c r="E400" s="25"/>
      <c r="F400" s="25"/>
      <c r="G400" s="25"/>
      <c r="H400" s="25"/>
      <c r="I400" s="26"/>
      <c r="J400" s="25"/>
      <c r="K400" s="25"/>
      <c r="L400" s="193"/>
      <c r="M400" s="25"/>
      <c r="N400" s="33" t="str">
        <f t="shared" si="62"/>
        <v/>
      </c>
      <c r="O400" s="197"/>
      <c r="P400" s="194" t="str">
        <f t="shared" si="63"/>
        <v/>
      </c>
      <c r="Q400" s="79" t="str">
        <f t="shared" si="17"/>
        <v/>
      </c>
      <c r="R400" s="172">
        <f t="shared" si="18"/>
        <v>0</v>
      </c>
      <c r="S400" s="84">
        <f t="shared" si="64"/>
        <v>0</v>
      </c>
      <c r="T400" s="195">
        <f t="shared" si="65"/>
        <v>0</v>
      </c>
      <c r="U400" s="196">
        <f t="shared" si="66"/>
        <v>0</v>
      </c>
      <c r="V400" s="69" t="str">
        <f t="shared" si="19"/>
        <v/>
      </c>
      <c r="W400" s="69" t="str">
        <f t="shared" si="20"/>
        <v/>
      </c>
      <c r="X400" s="32" t="str">
        <f t="shared" si="21"/>
        <v/>
      </c>
      <c r="Y400" s="218">
        <f t="shared" si="22"/>
        <v>0</v>
      </c>
      <c r="Z400" s="32"/>
    </row>
    <row r="401" spans="1:31" ht="30" hidden="1" customHeight="1">
      <c r="A401" s="70" t="str">
        <f t="shared" si="15"/>
        <v/>
      </c>
      <c r="B401" s="70" t="str">
        <f t="shared" si="16"/>
        <v/>
      </c>
      <c r="C401" s="139"/>
      <c r="D401" s="26"/>
      <c r="E401" s="25"/>
      <c r="F401" s="25"/>
      <c r="G401" s="25"/>
      <c r="H401" s="25"/>
      <c r="I401" s="26"/>
      <c r="J401" s="25"/>
      <c r="K401" s="25"/>
      <c r="L401" s="193"/>
      <c r="M401" s="25"/>
      <c r="N401" s="33" t="str">
        <f t="shared" si="62"/>
        <v/>
      </c>
      <c r="O401" s="197"/>
      <c r="P401" s="194" t="str">
        <f t="shared" si="63"/>
        <v/>
      </c>
      <c r="Q401" s="79" t="str">
        <f t="shared" si="17"/>
        <v/>
      </c>
      <c r="R401" s="172">
        <f t="shared" si="18"/>
        <v>0</v>
      </c>
      <c r="S401" s="84">
        <f t="shared" si="64"/>
        <v>0</v>
      </c>
      <c r="T401" s="195">
        <f t="shared" si="65"/>
        <v>0</v>
      </c>
      <c r="U401" s="196">
        <f t="shared" si="66"/>
        <v>0</v>
      </c>
      <c r="V401" s="69" t="str">
        <f t="shared" si="19"/>
        <v/>
      </c>
      <c r="W401" s="69" t="str">
        <f t="shared" si="20"/>
        <v/>
      </c>
      <c r="X401" s="32" t="str">
        <f t="shared" si="21"/>
        <v/>
      </c>
      <c r="Y401" s="218">
        <f t="shared" si="22"/>
        <v>0</v>
      </c>
      <c r="Z401" s="32"/>
    </row>
    <row r="402" spans="1:31" ht="30" hidden="1" customHeight="1">
      <c r="A402" s="70" t="str">
        <f t="shared" si="15"/>
        <v/>
      </c>
      <c r="B402" s="70" t="str">
        <f t="shared" si="16"/>
        <v/>
      </c>
      <c r="C402" s="139"/>
      <c r="D402" s="26"/>
      <c r="E402" s="25"/>
      <c r="F402" s="25"/>
      <c r="G402" s="25"/>
      <c r="H402" s="25"/>
      <c r="I402" s="26"/>
      <c r="J402" s="25"/>
      <c r="K402" s="25"/>
      <c r="L402" s="193"/>
      <c r="M402" s="25"/>
      <c r="N402" s="33" t="str">
        <f t="shared" si="62"/>
        <v/>
      </c>
      <c r="O402" s="197"/>
      <c r="P402" s="194" t="str">
        <f t="shared" si="63"/>
        <v/>
      </c>
      <c r="Q402" s="79" t="str">
        <f t="shared" si="17"/>
        <v/>
      </c>
      <c r="R402" s="172">
        <f t="shared" si="18"/>
        <v>0</v>
      </c>
      <c r="S402" s="84">
        <f t="shared" si="64"/>
        <v>0</v>
      </c>
      <c r="T402" s="195">
        <f t="shared" si="65"/>
        <v>0</v>
      </c>
      <c r="U402" s="196">
        <f t="shared" si="66"/>
        <v>0</v>
      </c>
      <c r="V402" s="69" t="str">
        <f t="shared" si="19"/>
        <v/>
      </c>
      <c r="W402" s="69" t="str">
        <f t="shared" si="20"/>
        <v/>
      </c>
      <c r="X402" s="32" t="str">
        <f t="shared" si="21"/>
        <v/>
      </c>
      <c r="Y402" s="218">
        <f t="shared" si="22"/>
        <v>0</v>
      </c>
      <c r="Z402" s="32"/>
    </row>
    <row r="403" spans="1:31" ht="30" hidden="1" customHeight="1">
      <c r="A403" s="70" t="str">
        <f t="shared" si="15"/>
        <v/>
      </c>
      <c r="B403" s="70" t="str">
        <f t="shared" si="16"/>
        <v/>
      </c>
      <c r="C403" s="139"/>
      <c r="D403" s="26"/>
      <c r="E403" s="25"/>
      <c r="F403" s="25"/>
      <c r="G403" s="25"/>
      <c r="H403" s="25"/>
      <c r="I403" s="26"/>
      <c r="J403" s="25"/>
      <c r="K403" s="25"/>
      <c r="L403" s="193"/>
      <c r="M403" s="25"/>
      <c r="N403" s="33" t="str">
        <f t="shared" si="62"/>
        <v/>
      </c>
      <c r="O403" s="197"/>
      <c r="P403" s="194" t="str">
        <f t="shared" si="63"/>
        <v/>
      </c>
      <c r="Q403" s="79" t="str">
        <f t="shared" si="17"/>
        <v/>
      </c>
      <c r="R403" s="172">
        <f t="shared" si="18"/>
        <v>0</v>
      </c>
      <c r="S403" s="84">
        <f t="shared" si="64"/>
        <v>0</v>
      </c>
      <c r="T403" s="195">
        <f t="shared" si="65"/>
        <v>0</v>
      </c>
      <c r="U403" s="196">
        <f t="shared" si="66"/>
        <v>0</v>
      </c>
      <c r="V403" s="69" t="str">
        <f t="shared" si="19"/>
        <v/>
      </c>
      <c r="W403" s="69" t="str">
        <f t="shared" si="20"/>
        <v/>
      </c>
      <c r="X403" s="32" t="str">
        <f t="shared" si="21"/>
        <v/>
      </c>
      <c r="Y403" s="218">
        <f t="shared" si="22"/>
        <v>0</v>
      </c>
      <c r="Z403" s="32"/>
    </row>
    <row r="404" spans="1:31" ht="30" hidden="1" customHeight="1">
      <c r="A404" s="70" t="str">
        <f t="shared" si="2"/>
        <v/>
      </c>
      <c r="B404" s="70" t="str">
        <f t="shared" si="3"/>
        <v/>
      </c>
      <c r="C404" s="192"/>
      <c r="D404" s="33"/>
      <c r="E404" s="193"/>
      <c r="F404" s="193"/>
      <c r="G404" s="193"/>
      <c r="H404" s="25"/>
      <c r="I404" s="26"/>
      <c r="J404" s="25"/>
      <c r="K404" s="25"/>
      <c r="L404" s="193"/>
      <c r="M404" s="25"/>
      <c r="N404" s="33" t="str">
        <f t="shared" si="62"/>
        <v/>
      </c>
      <c r="O404" s="197"/>
      <c r="P404" s="194" t="str">
        <f t="shared" si="63"/>
        <v/>
      </c>
      <c r="Q404" s="79" t="str">
        <f t="shared" si="14"/>
        <v/>
      </c>
      <c r="R404" s="172">
        <f t="shared" si="9"/>
        <v>0</v>
      </c>
      <c r="S404" s="84">
        <f t="shared" si="64"/>
        <v>0</v>
      </c>
      <c r="T404" s="195">
        <f t="shared" si="65"/>
        <v>0</v>
      </c>
      <c r="U404" s="196">
        <f t="shared" si="66"/>
        <v>0</v>
      </c>
      <c r="V404" s="69" t="str">
        <f t="shared" si="5"/>
        <v/>
      </c>
      <c r="W404" s="69" t="str">
        <f t="shared" si="6"/>
        <v/>
      </c>
      <c r="X404" s="32" t="str">
        <f t="shared" si="7"/>
        <v/>
      </c>
      <c r="Y404" s="218">
        <f t="shared" si="13"/>
        <v>0</v>
      </c>
      <c r="Z404" s="32"/>
      <c r="AD404" s="206" t="s">
        <v>109</v>
      </c>
      <c r="AE404" s="206"/>
    </row>
    <row r="405" spans="1:31" ht="30" hidden="1" customHeight="1">
      <c r="A405" s="70" t="str">
        <f t="shared" si="2"/>
        <v/>
      </c>
      <c r="B405" s="70" t="str">
        <f t="shared" si="3"/>
        <v/>
      </c>
      <c r="C405" s="192"/>
      <c r="D405" s="33"/>
      <c r="E405" s="25"/>
      <c r="F405" s="25"/>
      <c r="G405" s="25"/>
      <c r="H405" s="25"/>
      <c r="I405" s="26"/>
      <c r="J405" s="25"/>
      <c r="K405" s="25"/>
      <c r="L405" s="193"/>
      <c r="M405" s="25"/>
      <c r="N405" s="33" t="str">
        <f t="shared" si="62"/>
        <v/>
      </c>
      <c r="O405" s="197"/>
      <c r="P405" s="194" t="str">
        <f t="shared" si="63"/>
        <v/>
      </c>
      <c r="Q405" s="79" t="str">
        <f t="shared" si="14"/>
        <v/>
      </c>
      <c r="R405" s="172">
        <f t="shared" si="9"/>
        <v>0</v>
      </c>
      <c r="S405" s="84">
        <f t="shared" si="64"/>
        <v>0</v>
      </c>
      <c r="T405" s="195">
        <f t="shared" si="65"/>
        <v>0</v>
      </c>
      <c r="U405" s="196">
        <f t="shared" si="66"/>
        <v>0</v>
      </c>
      <c r="V405" s="69" t="str">
        <f t="shared" si="5"/>
        <v/>
      </c>
      <c r="W405" s="69" t="str">
        <f t="shared" si="6"/>
        <v/>
      </c>
      <c r="X405" s="32" t="str">
        <f t="shared" si="7"/>
        <v/>
      </c>
      <c r="Y405" s="218">
        <f t="shared" si="13"/>
        <v>0</v>
      </c>
      <c r="Z405" s="32"/>
      <c r="AD405" s="206" t="s">
        <v>110</v>
      </c>
      <c r="AE405" s="206"/>
    </row>
    <row r="406" spans="1:31" ht="30" hidden="1" customHeight="1">
      <c r="A406" s="70" t="str">
        <f t="shared" si="2"/>
        <v/>
      </c>
      <c r="B406" s="70" t="str">
        <f t="shared" si="3"/>
        <v/>
      </c>
      <c r="C406" s="192"/>
      <c r="D406" s="33"/>
      <c r="E406" s="193"/>
      <c r="F406" s="193"/>
      <c r="G406" s="193"/>
      <c r="H406" s="25"/>
      <c r="I406" s="26"/>
      <c r="J406" s="25"/>
      <c r="K406" s="25"/>
      <c r="L406" s="193"/>
      <c r="M406" s="25"/>
      <c r="N406" s="33" t="str">
        <f t="shared" si="62"/>
        <v/>
      </c>
      <c r="O406" s="197"/>
      <c r="P406" s="194" t="str">
        <f t="shared" si="63"/>
        <v/>
      </c>
      <c r="Q406" s="79" t="str">
        <f t="shared" si="14"/>
        <v/>
      </c>
      <c r="R406" s="172">
        <f t="shared" si="9"/>
        <v>0</v>
      </c>
      <c r="S406" s="84">
        <f t="shared" si="64"/>
        <v>0</v>
      </c>
      <c r="T406" s="195">
        <f t="shared" si="65"/>
        <v>0</v>
      </c>
      <c r="U406" s="196">
        <f t="shared" si="66"/>
        <v>0</v>
      </c>
      <c r="V406" s="69" t="str">
        <f t="shared" si="5"/>
        <v/>
      </c>
      <c r="W406" s="69" t="str">
        <f t="shared" si="6"/>
        <v/>
      </c>
      <c r="X406" s="32" t="str">
        <f t="shared" si="7"/>
        <v/>
      </c>
      <c r="Y406" s="218">
        <f t="shared" si="13"/>
        <v>0</v>
      </c>
      <c r="Z406" s="32"/>
      <c r="AD406" s="206" t="s">
        <v>111</v>
      </c>
      <c r="AE406" s="206"/>
    </row>
    <row r="407" spans="1:31" ht="30" customHeight="1">
      <c r="A407" s="70" t="str">
        <f t="shared" si="2"/>
        <v>RO.FF.02A.R</v>
      </c>
      <c r="B407" s="70" t="str">
        <f t="shared" si="3"/>
        <v>Muc 1.1</v>
      </c>
      <c r="C407" s="163" t="s">
        <v>15</v>
      </c>
      <c r="D407" s="162" t="s">
        <v>57</v>
      </c>
      <c r="E407" s="108"/>
      <c r="F407" s="108"/>
      <c r="G407" s="108"/>
      <c r="H407" s="108"/>
      <c r="I407" s="87"/>
      <c r="J407" s="108"/>
      <c r="K407" s="108"/>
      <c r="L407" s="108"/>
      <c r="M407" s="108"/>
      <c r="N407" s="108"/>
      <c r="O407" s="199"/>
      <c r="P407" s="80"/>
      <c r="Q407" s="80"/>
      <c r="R407" s="85"/>
      <c r="S407" s="86"/>
      <c r="T407" s="86"/>
      <c r="U407" s="132"/>
      <c r="V407" s="69">
        <f t="shared" si="5"/>
        <v>1</v>
      </c>
      <c r="W407" s="69" t="str">
        <f t="shared" si="6"/>
        <v>IN</v>
      </c>
      <c r="X407" s="32"/>
      <c r="Y407" s="218">
        <f t="shared" ref="Y407:Y409" si="67">IFERROR((E407*F407*G407*H407*10^-9),"")</f>
        <v>0</v>
      </c>
      <c r="Z407" s="32"/>
    </row>
    <row r="408" spans="1:31" ht="30" hidden="1" customHeight="1">
      <c r="A408" s="70" t="str">
        <f t="shared" si="2"/>
        <v/>
      </c>
      <c r="B408" s="70" t="str">
        <f t="shared" si="3"/>
        <v/>
      </c>
      <c r="C408" s="184"/>
      <c r="D408" s="185"/>
      <c r="E408" s="181"/>
      <c r="F408" s="181"/>
      <c r="G408" s="181"/>
      <c r="H408" s="181"/>
      <c r="I408" s="182"/>
      <c r="J408" s="181"/>
      <c r="K408" s="181"/>
      <c r="L408" s="181"/>
      <c r="M408" s="181"/>
      <c r="N408" s="26" t="str">
        <f t="shared" ref="N408:N409" si="68">IF(M408="","",IF(LEFT(M408,1)="2",0,IF(LEFT(M408,1)="1",1,IF(LEFT(M408,1)="0",2,"")))&amp;"m"&amp;IF(MID(M408,3,1)="2",0,IF(MID(M408,3,1)="1",1,IF(MID(M408,3,1)="0",2,"")))&amp;"d"&amp;IF(MID(M408,5,1)="2",0,IF(MID(M408,5,1)="1",1,IF(MID(M408,5,1)="0",2,"")))&amp;"n")</f>
        <v/>
      </c>
      <c r="O408" s="200"/>
      <c r="P408" s="194"/>
      <c r="Q408" s="183"/>
      <c r="R408" s="172">
        <f t="shared" ref="R408:R411" si="69">IF(OR(Q408="Con",Q408="Cụm",Q408="Hệ",Q408="Thanh"),H408,IF(Q408="Tấm",(F408*G408*H408)/(1600*2000),IF(Q408="Md",G408*H408/1000,IF(Q408="M2",F408*G408*H408/10^6,IF(Q408="M3",E408*F408*G408*H408/10^9,0)))))</f>
        <v>0</v>
      </c>
      <c r="S408" s="84">
        <f t="shared" ref="S408:S411" si="70">IF(ISERR(SEARCH("2d",K408)),IF(ISERR(SEARCH("1d",K408)),0,1),2)*($G408+80)*$H408/10^3+IF(ISERR(SEARCH("2n",K408)),IF(ISERR(SEARCH("1n",K408)),0,1),2)*($F408+80)*$H408/10^3</f>
        <v>0</v>
      </c>
      <c r="T408" s="84">
        <f t="shared" ref="T408:U411" si="71">IF(ISERR(SEARCH("2m",M408)),IF(ISERR(SEARCH("1m",M408)),0,1),2)*$G408*$F408*$H408/10^6+IF(ISERR(SEARCH("2d",M408)),IF(ISERR(SEARCH("1d",M408)),0,1),2)*$G408*$E408*$H408/10^6+IF(ISERR(SEARCH("2n",M408)),IF(ISERR(SEARCH("1n",M408)),0,1),2)*$F408*$E408*$H408/10^6</f>
        <v>0</v>
      </c>
      <c r="U408" s="133">
        <f t="shared" si="71"/>
        <v>0</v>
      </c>
      <c r="V408" s="69" t="str">
        <f t="shared" si="5"/>
        <v/>
      </c>
      <c r="W408" s="69" t="str">
        <f t="shared" si="6"/>
        <v/>
      </c>
      <c r="X408" s="32"/>
      <c r="Y408" s="218">
        <f t="shared" si="67"/>
        <v>0</v>
      </c>
      <c r="Z408" s="32"/>
    </row>
    <row r="409" spans="1:31" ht="30" hidden="1" customHeight="1">
      <c r="A409" s="70" t="str">
        <f t="shared" si="2"/>
        <v/>
      </c>
      <c r="B409" s="70" t="str">
        <f t="shared" si="3"/>
        <v/>
      </c>
      <c r="C409" s="184"/>
      <c r="D409" s="185"/>
      <c r="E409" s="181"/>
      <c r="F409" s="181"/>
      <c r="G409" s="181"/>
      <c r="H409" s="181"/>
      <c r="I409" s="182"/>
      <c r="J409" s="181"/>
      <c r="K409" s="181"/>
      <c r="L409" s="181"/>
      <c r="M409" s="181"/>
      <c r="N409" s="26" t="str">
        <f t="shared" si="68"/>
        <v/>
      </c>
      <c r="O409" s="200"/>
      <c r="P409" s="194"/>
      <c r="Q409" s="183"/>
      <c r="R409" s="172">
        <f t="shared" si="69"/>
        <v>0</v>
      </c>
      <c r="S409" s="84">
        <f t="shared" si="70"/>
        <v>0</v>
      </c>
      <c r="T409" s="84">
        <f t="shared" si="71"/>
        <v>0</v>
      </c>
      <c r="U409" s="133">
        <f t="shared" si="71"/>
        <v>0</v>
      </c>
      <c r="V409" s="69" t="str">
        <f t="shared" si="5"/>
        <v/>
      </c>
      <c r="W409" s="69" t="str">
        <f t="shared" si="6"/>
        <v/>
      </c>
      <c r="X409" s="32"/>
      <c r="Y409" s="218">
        <f t="shared" si="67"/>
        <v>0</v>
      </c>
      <c r="Z409" s="32"/>
    </row>
    <row r="410" spans="1:31" ht="30" hidden="1" customHeight="1">
      <c r="A410" s="70" t="str">
        <f t="shared" si="2"/>
        <v/>
      </c>
      <c r="B410" s="70" t="str">
        <f t="shared" si="3"/>
        <v/>
      </c>
      <c r="C410" s="184"/>
      <c r="D410" s="185"/>
      <c r="E410" s="181"/>
      <c r="F410" s="181"/>
      <c r="G410" s="181"/>
      <c r="H410" s="181"/>
      <c r="I410" s="182"/>
      <c r="J410" s="181"/>
      <c r="K410" s="181"/>
      <c r="L410" s="181"/>
      <c r="M410" s="181"/>
      <c r="N410" s="26" t="str">
        <f t="shared" ref="N410:N413" si="72">IF(M410="","",IF(LEFT(M410,1)="2",0,IF(LEFT(M410,1)="1",1,IF(LEFT(M410,1)="0",2,"")))&amp;"m"&amp;IF(MID(M410,3,1)="2",0,IF(MID(M410,3,1)="1",1,IF(MID(M410,3,1)="0",2,"")))&amp;"d"&amp;IF(MID(M410,5,1)="2",0,IF(MID(M410,5,1)="1",1,IF(MID(M410,5,1)="0",2,"")))&amp;"n")</f>
        <v/>
      </c>
      <c r="O410" s="200"/>
      <c r="P410" s="194"/>
      <c r="Q410" s="183"/>
      <c r="R410" s="172">
        <f t="shared" si="69"/>
        <v>0</v>
      </c>
      <c r="S410" s="84">
        <f t="shared" si="70"/>
        <v>0</v>
      </c>
      <c r="T410" s="84">
        <f t="shared" si="71"/>
        <v>0</v>
      </c>
      <c r="U410" s="133">
        <f t="shared" si="71"/>
        <v>0</v>
      </c>
      <c r="V410" s="69" t="str">
        <f t="shared" si="5"/>
        <v/>
      </c>
      <c r="W410" s="69" t="str">
        <f t="shared" si="6"/>
        <v/>
      </c>
      <c r="X410" s="32"/>
      <c r="Y410" s="218">
        <f t="shared" ref="Y410:Y445" si="73">IFERROR((E410*F410*G410*H410*10^-9),"")</f>
        <v>0</v>
      </c>
      <c r="Z410" s="32"/>
    </row>
    <row r="411" spans="1:31" ht="30" hidden="1" customHeight="1">
      <c r="A411" s="70" t="str">
        <f t="shared" si="2"/>
        <v/>
      </c>
      <c r="B411" s="70" t="str">
        <f t="shared" si="3"/>
        <v/>
      </c>
      <c r="C411" s="184"/>
      <c r="D411" s="185"/>
      <c r="E411" s="181"/>
      <c r="F411" s="181"/>
      <c r="G411" s="181"/>
      <c r="H411" s="181"/>
      <c r="I411" s="182"/>
      <c r="J411" s="181"/>
      <c r="K411" s="181"/>
      <c r="L411" s="181"/>
      <c r="M411" s="181"/>
      <c r="N411" s="26" t="str">
        <f t="shared" si="72"/>
        <v/>
      </c>
      <c r="O411" s="200"/>
      <c r="P411" s="194"/>
      <c r="Q411" s="183"/>
      <c r="R411" s="172">
        <f t="shared" si="69"/>
        <v>0</v>
      </c>
      <c r="S411" s="84">
        <f t="shared" si="70"/>
        <v>0</v>
      </c>
      <c r="T411" s="84">
        <f t="shared" si="71"/>
        <v>0</v>
      </c>
      <c r="U411" s="133">
        <f t="shared" si="71"/>
        <v>0</v>
      </c>
      <c r="V411" s="69" t="str">
        <f t="shared" si="5"/>
        <v/>
      </c>
      <c r="W411" s="69" t="str">
        <f t="shared" si="6"/>
        <v/>
      </c>
      <c r="X411" s="32"/>
      <c r="Y411" s="218">
        <f t="shared" si="73"/>
        <v>0</v>
      </c>
      <c r="Z411" s="32"/>
    </row>
    <row r="412" spans="1:31" ht="30" customHeight="1">
      <c r="A412" s="70" t="str">
        <f t="shared" si="2"/>
        <v>RO.FF.02A.R</v>
      </c>
      <c r="B412" s="70" t="str">
        <f t="shared" si="3"/>
        <v>Muc 1.1</v>
      </c>
      <c r="C412" s="163" t="s">
        <v>40</v>
      </c>
      <c r="D412" s="162" t="s">
        <v>70</v>
      </c>
      <c r="E412" s="108"/>
      <c r="F412" s="108"/>
      <c r="G412" s="108"/>
      <c r="H412" s="108"/>
      <c r="I412" s="87"/>
      <c r="J412" s="108"/>
      <c r="K412" s="108"/>
      <c r="L412" s="108"/>
      <c r="M412" s="108"/>
      <c r="N412" s="108"/>
      <c r="O412" s="199"/>
      <c r="P412" s="80"/>
      <c r="Q412" s="80"/>
      <c r="R412" s="85"/>
      <c r="S412" s="86"/>
      <c r="T412" s="86"/>
      <c r="U412" s="132"/>
      <c r="V412" s="69">
        <f t="shared" si="5"/>
        <v>1</v>
      </c>
      <c r="W412" s="69" t="str">
        <f t="shared" si="6"/>
        <v>IN</v>
      </c>
      <c r="X412" s="32"/>
      <c r="Y412" s="218">
        <f t="shared" si="73"/>
        <v>0</v>
      </c>
      <c r="Z412" s="32"/>
    </row>
    <row r="413" spans="1:31" ht="30" hidden="1" customHeight="1">
      <c r="A413" s="70" t="str">
        <f t="shared" si="2"/>
        <v/>
      </c>
      <c r="B413" s="70" t="str">
        <f t="shared" si="3"/>
        <v/>
      </c>
      <c r="C413" s="139"/>
      <c r="D413" s="26"/>
      <c r="E413" s="25"/>
      <c r="F413" s="25"/>
      <c r="G413" s="25"/>
      <c r="H413" s="25"/>
      <c r="I413" s="25"/>
      <c r="J413" s="25"/>
      <c r="K413" s="25"/>
      <c r="L413" s="25"/>
      <c r="M413" s="25"/>
      <c r="N413" s="26" t="str">
        <f t="shared" si="72"/>
        <v/>
      </c>
      <c r="O413" s="198"/>
      <c r="P413" s="194"/>
      <c r="Q413" s="79"/>
      <c r="R413" s="203"/>
      <c r="S413" s="84">
        <f t="shared" ref="S413" si="74">IF(ISERR(SEARCH("2d",K413)),IF(ISERR(SEARCH("1d",K413)),0,1),2)*($G413+80)*$H413/10^3+IF(ISERR(SEARCH("2n",K413)),IF(ISERR(SEARCH("1n",K413)),0,1),2)*($F413+80)*$H413/10^3</f>
        <v>0</v>
      </c>
      <c r="T413" s="84">
        <f t="shared" ref="T413" si="75">IF(ISERR(SEARCH("2m",M413)),IF(ISERR(SEARCH("1m",M413)),0,1),2)*$G413*$F413*$H413/10^6+IF(ISERR(SEARCH("2d",M413)),IF(ISERR(SEARCH("1d",M413)),0,1),2)*$G413*$E413*$H413/10^6+IF(ISERR(SEARCH("2n",M413)),IF(ISERR(SEARCH("1n",M413)),0,1),2)*$F413*$E413*$H413/10^6</f>
        <v>0</v>
      </c>
      <c r="U413" s="133">
        <f t="shared" ref="U413" si="76">IF(ISERR(SEARCH("2m",N413)),IF(ISERR(SEARCH("1m",N413)),0,1),2)*$G413*$F413*$H413/10^6+IF(ISERR(SEARCH("2d",N413)),IF(ISERR(SEARCH("1d",N413)),0,1),2)*$G413*$E413*$H413/10^6+IF(ISERR(SEARCH("2n",N413)),IF(ISERR(SEARCH("1n",N413)),0,1),2)*$F413*$E413*$H413/10^6</f>
        <v>0</v>
      </c>
      <c r="V413" s="69" t="str">
        <f t="shared" si="5"/>
        <v/>
      </c>
      <c r="W413" s="69" t="str">
        <f t="shared" si="6"/>
        <v/>
      </c>
      <c r="X413" s="32"/>
      <c r="Y413" s="218">
        <f t="shared" si="73"/>
        <v>0</v>
      </c>
      <c r="Z413" s="32"/>
    </row>
    <row r="414" spans="1:31" ht="30" hidden="1" customHeight="1">
      <c r="A414" s="70" t="str">
        <f t="shared" ref="A414:A421" si="77">IF(W414="IN",$E$6,"")</f>
        <v/>
      </c>
      <c r="B414" s="70" t="str">
        <f t="shared" ref="B414:B421" si="78">IF(W414="IN","Muc "&amp;$E$7,"")</f>
        <v/>
      </c>
      <c r="C414" s="139"/>
      <c r="D414" s="26"/>
      <c r="E414" s="25"/>
      <c r="F414" s="25"/>
      <c r="G414" s="25"/>
      <c r="H414" s="25"/>
      <c r="I414" s="25"/>
      <c r="J414" s="25"/>
      <c r="K414" s="25"/>
      <c r="L414" s="25"/>
      <c r="M414" s="25"/>
      <c r="N414" s="26"/>
      <c r="O414" s="198"/>
      <c r="P414" s="194"/>
      <c r="Q414" s="79"/>
      <c r="R414" s="203"/>
      <c r="S414" s="84">
        <f t="shared" ref="S414:S436" si="79">IF(ISERR(SEARCH("2d",K414)),IF(ISERR(SEARCH("1d",K414)),0,1),2)*($G414+80)*$H414/10^3+IF(ISERR(SEARCH("2n",K414)),IF(ISERR(SEARCH("1n",K414)),0,1),2)*($F414+80)*$H414/10^3</f>
        <v>0</v>
      </c>
      <c r="T414" s="84">
        <f t="shared" ref="T414:T436" si="80">IF(ISERR(SEARCH("2m",M414)),IF(ISERR(SEARCH("1m",M414)),0,1),2)*$G414*$F414*$H414/10^6+IF(ISERR(SEARCH("2d",M414)),IF(ISERR(SEARCH("1d",M414)),0,1),2)*$G414*$E414*$H414/10^6+IF(ISERR(SEARCH("2n",M414)),IF(ISERR(SEARCH("1n",M414)),0,1),2)*$F414*$E414*$H414/10^6</f>
        <v>0</v>
      </c>
      <c r="U414" s="133">
        <f t="shared" ref="U414:U436" si="81">IF(ISERR(SEARCH("2m",N414)),IF(ISERR(SEARCH("1m",N414)),0,1),2)*$G414*$F414*$H414/10^6+IF(ISERR(SEARCH("2d",N414)),IF(ISERR(SEARCH("1d",N414)),0,1),2)*$G414*$E414*$H414/10^6+IF(ISERR(SEARCH("2n",N414)),IF(ISERR(SEARCH("1n",N414)),0,1),2)*$F414*$E414*$H414/10^6</f>
        <v>0</v>
      </c>
      <c r="V414" s="69" t="str">
        <f t="shared" ref="V414:V421" si="82">IF(W414="IN",$Y$3,"")</f>
        <v/>
      </c>
      <c r="W414" s="69" t="str">
        <f t="shared" ref="W414:W421" si="83">IF(OR(C414&lt;&gt;"",D414&lt;&gt;""),"IN","")</f>
        <v/>
      </c>
      <c r="X414" s="32"/>
      <c r="Y414" s="218">
        <f t="shared" si="73"/>
        <v>0</v>
      </c>
      <c r="Z414" s="32"/>
    </row>
    <row r="415" spans="1:31" ht="30" hidden="1" customHeight="1">
      <c r="A415" s="70" t="str">
        <f t="shared" si="77"/>
        <v/>
      </c>
      <c r="B415" s="70" t="str">
        <f t="shared" si="78"/>
        <v/>
      </c>
      <c r="C415" s="139"/>
      <c r="D415" s="26"/>
      <c r="E415" s="25"/>
      <c r="F415" s="25"/>
      <c r="G415" s="25"/>
      <c r="H415" s="25"/>
      <c r="I415" s="25"/>
      <c r="J415" s="25"/>
      <c r="K415" s="25"/>
      <c r="L415" s="25"/>
      <c r="M415" s="25"/>
      <c r="N415" s="26"/>
      <c r="O415" s="198"/>
      <c r="P415" s="194"/>
      <c r="Q415" s="79"/>
      <c r="R415" s="203"/>
      <c r="S415" s="84">
        <f t="shared" si="79"/>
        <v>0</v>
      </c>
      <c r="T415" s="84">
        <f t="shared" si="80"/>
        <v>0</v>
      </c>
      <c r="U415" s="133">
        <f t="shared" si="81"/>
        <v>0</v>
      </c>
      <c r="V415" s="69" t="str">
        <f t="shared" si="82"/>
        <v/>
      </c>
      <c r="W415" s="69" t="str">
        <f t="shared" si="83"/>
        <v/>
      </c>
      <c r="X415" s="32"/>
      <c r="Y415" s="218">
        <f t="shared" si="73"/>
        <v>0</v>
      </c>
      <c r="Z415" s="32"/>
    </row>
    <row r="416" spans="1:31" ht="30" hidden="1" customHeight="1">
      <c r="A416" s="70" t="str">
        <f t="shared" si="77"/>
        <v/>
      </c>
      <c r="B416" s="70" t="str">
        <f t="shared" si="78"/>
        <v/>
      </c>
      <c r="C416" s="139"/>
      <c r="D416" s="26"/>
      <c r="E416" s="25"/>
      <c r="F416" s="25"/>
      <c r="G416" s="25"/>
      <c r="H416" s="25"/>
      <c r="I416" s="25"/>
      <c r="J416" s="25"/>
      <c r="K416" s="25"/>
      <c r="L416" s="25"/>
      <c r="M416" s="25"/>
      <c r="N416" s="26"/>
      <c r="O416" s="198"/>
      <c r="P416" s="194"/>
      <c r="Q416" s="79"/>
      <c r="R416" s="203"/>
      <c r="S416" s="84">
        <f t="shared" si="79"/>
        <v>0</v>
      </c>
      <c r="T416" s="84">
        <f t="shared" si="80"/>
        <v>0</v>
      </c>
      <c r="U416" s="133">
        <f t="shared" si="81"/>
        <v>0</v>
      </c>
      <c r="V416" s="69" t="str">
        <f t="shared" si="82"/>
        <v/>
      </c>
      <c r="W416" s="69" t="str">
        <f t="shared" si="83"/>
        <v/>
      </c>
      <c r="X416" s="32"/>
      <c r="Y416" s="218">
        <f t="shared" si="73"/>
        <v>0</v>
      </c>
      <c r="Z416" s="32"/>
    </row>
    <row r="417" spans="1:26" ht="30" hidden="1" customHeight="1">
      <c r="A417" s="70" t="str">
        <f t="shared" si="77"/>
        <v/>
      </c>
      <c r="B417" s="70" t="str">
        <f t="shared" si="78"/>
        <v/>
      </c>
      <c r="C417" s="139"/>
      <c r="D417" s="26"/>
      <c r="E417" s="25"/>
      <c r="F417" s="25"/>
      <c r="G417" s="25"/>
      <c r="H417" s="25"/>
      <c r="I417" s="25"/>
      <c r="J417" s="25"/>
      <c r="K417" s="25"/>
      <c r="L417" s="25"/>
      <c r="M417" s="25"/>
      <c r="N417" s="26"/>
      <c r="O417" s="198"/>
      <c r="P417" s="194"/>
      <c r="Q417" s="79"/>
      <c r="R417" s="203"/>
      <c r="S417" s="84">
        <f t="shared" si="79"/>
        <v>0</v>
      </c>
      <c r="T417" s="84">
        <f t="shared" si="80"/>
        <v>0</v>
      </c>
      <c r="U417" s="133">
        <f t="shared" si="81"/>
        <v>0</v>
      </c>
      <c r="V417" s="69" t="str">
        <f t="shared" si="82"/>
        <v/>
      </c>
      <c r="W417" s="69" t="str">
        <f t="shared" si="83"/>
        <v/>
      </c>
      <c r="X417" s="32"/>
      <c r="Y417" s="218">
        <f t="shared" si="73"/>
        <v>0</v>
      </c>
      <c r="Z417" s="32"/>
    </row>
    <row r="418" spans="1:26" ht="30" hidden="1" customHeight="1">
      <c r="A418" s="70" t="str">
        <f t="shared" si="77"/>
        <v/>
      </c>
      <c r="B418" s="70" t="str">
        <f t="shared" si="78"/>
        <v/>
      </c>
      <c r="C418" s="139"/>
      <c r="D418" s="26"/>
      <c r="E418" s="25"/>
      <c r="F418" s="25"/>
      <c r="G418" s="25"/>
      <c r="H418" s="25"/>
      <c r="I418" s="25"/>
      <c r="J418" s="25"/>
      <c r="K418" s="25"/>
      <c r="L418" s="25"/>
      <c r="M418" s="25"/>
      <c r="N418" s="26"/>
      <c r="O418" s="198"/>
      <c r="P418" s="194"/>
      <c r="Q418" s="79"/>
      <c r="R418" s="203"/>
      <c r="S418" s="84">
        <f t="shared" si="79"/>
        <v>0</v>
      </c>
      <c r="T418" s="84">
        <f t="shared" si="80"/>
        <v>0</v>
      </c>
      <c r="U418" s="133">
        <f t="shared" si="81"/>
        <v>0</v>
      </c>
      <c r="V418" s="69" t="str">
        <f t="shared" si="82"/>
        <v/>
      </c>
      <c r="W418" s="69" t="str">
        <f t="shared" si="83"/>
        <v/>
      </c>
      <c r="X418" s="32"/>
      <c r="Y418" s="218">
        <f t="shared" si="73"/>
        <v>0</v>
      </c>
      <c r="Z418" s="32"/>
    </row>
    <row r="419" spans="1:26" ht="30" hidden="1" customHeight="1">
      <c r="A419" s="70" t="str">
        <f t="shared" ref="A419" si="84">IF(W419="IN",$E$6,"")</f>
        <v/>
      </c>
      <c r="B419" s="70" t="str">
        <f t="shared" ref="B419" si="85">IF(W419="IN","Muc "&amp;$E$7,"")</f>
        <v/>
      </c>
      <c r="C419" s="139"/>
      <c r="D419" s="26"/>
      <c r="E419" s="25"/>
      <c r="F419" s="25"/>
      <c r="G419" s="25"/>
      <c r="H419" s="25"/>
      <c r="I419" s="25"/>
      <c r="J419" s="25"/>
      <c r="K419" s="25"/>
      <c r="L419" s="25"/>
      <c r="M419" s="25"/>
      <c r="N419" s="26"/>
      <c r="O419" s="198"/>
      <c r="P419" s="194"/>
      <c r="Q419" s="79"/>
      <c r="R419" s="203"/>
      <c r="S419" s="84">
        <f t="shared" ref="S419" si="86">IF(ISERR(SEARCH("2d",K419)),IF(ISERR(SEARCH("1d",K419)),0,1),2)*($G419+80)*$H419/10^3+IF(ISERR(SEARCH("2n",K419)),IF(ISERR(SEARCH("1n",K419)),0,1),2)*($F419+80)*$H419/10^3</f>
        <v>0</v>
      </c>
      <c r="T419" s="84">
        <f t="shared" ref="T419" si="87">IF(ISERR(SEARCH("2m",M419)),IF(ISERR(SEARCH("1m",M419)),0,1),2)*$G419*$F419*$H419/10^6+IF(ISERR(SEARCH("2d",M419)),IF(ISERR(SEARCH("1d",M419)),0,1),2)*$G419*$E419*$H419/10^6+IF(ISERR(SEARCH("2n",M419)),IF(ISERR(SEARCH("1n",M419)),0,1),2)*$F419*$E419*$H419/10^6</f>
        <v>0</v>
      </c>
      <c r="U419" s="133">
        <f t="shared" ref="U419" si="88">IF(ISERR(SEARCH("2m",N419)),IF(ISERR(SEARCH("1m",N419)),0,1),2)*$G419*$F419*$H419/10^6+IF(ISERR(SEARCH("2d",N419)),IF(ISERR(SEARCH("1d",N419)),0,1),2)*$G419*$E419*$H419/10^6+IF(ISERR(SEARCH("2n",N419)),IF(ISERR(SEARCH("1n",N419)),0,1),2)*$F419*$E419*$H419/10^6</f>
        <v>0</v>
      </c>
      <c r="V419" s="69" t="str">
        <f t="shared" ref="V419" si="89">IF(W419="IN",$Y$3,"")</f>
        <v/>
      </c>
      <c r="W419" s="69" t="str">
        <f t="shared" ref="W419" si="90">IF(OR(C419&lt;&gt;"",D419&lt;&gt;""),"IN","")</f>
        <v/>
      </c>
      <c r="X419" s="32"/>
      <c r="Y419" s="218">
        <f t="shared" si="73"/>
        <v>0</v>
      </c>
      <c r="Z419" s="32"/>
    </row>
    <row r="420" spans="1:26" ht="30" hidden="1" customHeight="1">
      <c r="A420" s="70" t="str">
        <f t="shared" si="77"/>
        <v/>
      </c>
      <c r="B420" s="70" t="str">
        <f t="shared" si="78"/>
        <v/>
      </c>
      <c r="C420" s="139"/>
      <c r="D420" s="26"/>
      <c r="E420" s="25"/>
      <c r="F420" s="25"/>
      <c r="G420" s="25"/>
      <c r="H420" s="25"/>
      <c r="I420" s="25"/>
      <c r="J420" s="25"/>
      <c r="K420" s="25"/>
      <c r="L420" s="25"/>
      <c r="M420" s="25"/>
      <c r="N420" s="26"/>
      <c r="O420" s="198"/>
      <c r="P420" s="194"/>
      <c r="Q420" s="79"/>
      <c r="R420" s="203"/>
      <c r="S420" s="84">
        <f t="shared" si="79"/>
        <v>0</v>
      </c>
      <c r="T420" s="84">
        <f t="shared" si="80"/>
        <v>0</v>
      </c>
      <c r="U420" s="133">
        <f t="shared" si="81"/>
        <v>0</v>
      </c>
      <c r="V420" s="69" t="str">
        <f t="shared" si="82"/>
        <v/>
      </c>
      <c r="W420" s="69" t="str">
        <f t="shared" si="83"/>
        <v/>
      </c>
      <c r="X420" s="32"/>
      <c r="Y420" s="218">
        <f t="shared" si="73"/>
        <v>0</v>
      </c>
      <c r="Z420" s="32"/>
    </row>
    <row r="421" spans="1:26" ht="30" hidden="1" customHeight="1">
      <c r="A421" s="70" t="str">
        <f t="shared" si="77"/>
        <v/>
      </c>
      <c r="B421" s="70" t="str">
        <f t="shared" si="78"/>
        <v/>
      </c>
      <c r="C421" s="139"/>
      <c r="D421" s="26"/>
      <c r="E421" s="25"/>
      <c r="F421" s="25"/>
      <c r="G421" s="25"/>
      <c r="H421" s="25"/>
      <c r="I421" s="25"/>
      <c r="J421" s="25"/>
      <c r="K421" s="25"/>
      <c r="L421" s="25"/>
      <c r="M421" s="25"/>
      <c r="N421" s="26" t="str">
        <f t="shared" ref="N421:N436" si="91">IF(M421="","",IF(LEFT(M421,1)="2",0,IF(LEFT(M421,1)="1",1,IF(LEFT(M421,1)="0",2,"")))&amp;"m"&amp;IF(MID(M421,3,1)="2",0,IF(MID(M421,3,1)="1",1,IF(MID(M421,3,1)="0",2,"")))&amp;"d"&amp;IF(MID(M421,5,1)="2",0,IF(MID(M421,5,1)="1",1,IF(MID(M421,5,1)="0",2,"")))&amp;"n")</f>
        <v/>
      </c>
      <c r="O421" s="198"/>
      <c r="P421" s="194"/>
      <c r="Q421" s="79"/>
      <c r="R421" s="203"/>
      <c r="S421" s="84">
        <f t="shared" si="79"/>
        <v>0</v>
      </c>
      <c r="T421" s="84">
        <f t="shared" si="80"/>
        <v>0</v>
      </c>
      <c r="U421" s="133">
        <f t="shared" si="81"/>
        <v>0</v>
      </c>
      <c r="V421" s="69" t="str">
        <f t="shared" si="82"/>
        <v/>
      </c>
      <c r="W421" s="69" t="str">
        <f t="shared" si="83"/>
        <v/>
      </c>
      <c r="X421" s="32"/>
      <c r="Y421" s="218">
        <f t="shared" si="73"/>
        <v>0</v>
      </c>
      <c r="Z421" s="32"/>
    </row>
    <row r="422" spans="1:26" ht="30" hidden="1" customHeight="1">
      <c r="A422" s="70" t="str">
        <f t="shared" si="2"/>
        <v/>
      </c>
      <c r="B422" s="70" t="str">
        <f t="shared" si="3"/>
        <v/>
      </c>
      <c r="C422" s="139"/>
      <c r="D422" s="26"/>
      <c r="E422" s="25"/>
      <c r="F422" s="25"/>
      <c r="G422" s="25"/>
      <c r="H422" s="25"/>
      <c r="I422" s="25"/>
      <c r="J422" s="25"/>
      <c r="K422" s="25"/>
      <c r="L422" s="25"/>
      <c r="M422" s="25"/>
      <c r="N422" s="26" t="str">
        <f t="shared" si="91"/>
        <v/>
      </c>
      <c r="O422" s="198"/>
      <c r="P422" s="194"/>
      <c r="Q422" s="79"/>
      <c r="R422" s="203"/>
      <c r="S422" s="84">
        <f t="shared" si="79"/>
        <v>0</v>
      </c>
      <c r="T422" s="84">
        <f t="shared" si="80"/>
        <v>0</v>
      </c>
      <c r="U422" s="133">
        <f t="shared" si="81"/>
        <v>0</v>
      </c>
      <c r="V422" s="69" t="str">
        <f t="shared" si="5"/>
        <v/>
      </c>
      <c r="W422" s="69" t="str">
        <f t="shared" si="6"/>
        <v/>
      </c>
      <c r="X422" s="32"/>
      <c r="Y422" s="218">
        <f t="shared" si="73"/>
        <v>0</v>
      </c>
      <c r="Z422" s="32"/>
    </row>
    <row r="423" spans="1:26" ht="30" hidden="1" customHeight="1">
      <c r="A423" s="70" t="str">
        <f t="shared" si="2"/>
        <v/>
      </c>
      <c r="B423" s="70" t="str">
        <f t="shared" si="3"/>
        <v/>
      </c>
      <c r="C423" s="139"/>
      <c r="D423" s="26"/>
      <c r="E423" s="25"/>
      <c r="F423" s="25"/>
      <c r="G423" s="25"/>
      <c r="H423" s="25"/>
      <c r="I423" s="25"/>
      <c r="J423" s="25"/>
      <c r="K423" s="25"/>
      <c r="L423" s="25"/>
      <c r="M423" s="25"/>
      <c r="N423" s="26" t="str">
        <f t="shared" si="91"/>
        <v/>
      </c>
      <c r="O423" s="198"/>
      <c r="P423" s="194"/>
      <c r="Q423" s="79"/>
      <c r="R423" s="203"/>
      <c r="S423" s="84">
        <f t="shared" si="79"/>
        <v>0</v>
      </c>
      <c r="T423" s="84">
        <f t="shared" si="80"/>
        <v>0</v>
      </c>
      <c r="U423" s="133">
        <f t="shared" si="81"/>
        <v>0</v>
      </c>
      <c r="V423" s="69" t="str">
        <f t="shared" si="5"/>
        <v/>
      </c>
      <c r="W423" s="69" t="str">
        <f t="shared" si="6"/>
        <v/>
      </c>
      <c r="X423" s="32"/>
      <c r="Y423" s="218">
        <f t="shared" si="73"/>
        <v>0</v>
      </c>
      <c r="Z423" s="32"/>
    </row>
    <row r="424" spans="1:26" ht="30" hidden="1" customHeight="1">
      <c r="A424" s="70" t="str">
        <f t="shared" si="2"/>
        <v/>
      </c>
      <c r="B424" s="70" t="str">
        <f t="shared" si="3"/>
        <v/>
      </c>
      <c r="C424" s="139"/>
      <c r="D424" s="26"/>
      <c r="E424" s="25"/>
      <c r="F424" s="25"/>
      <c r="G424" s="25"/>
      <c r="H424" s="25"/>
      <c r="I424" s="25"/>
      <c r="J424" s="25"/>
      <c r="K424" s="25"/>
      <c r="L424" s="25"/>
      <c r="M424" s="25"/>
      <c r="N424" s="26" t="str">
        <f t="shared" si="91"/>
        <v/>
      </c>
      <c r="O424" s="198"/>
      <c r="P424" s="194"/>
      <c r="Q424" s="79"/>
      <c r="R424" s="203"/>
      <c r="S424" s="84">
        <f t="shared" si="79"/>
        <v>0</v>
      </c>
      <c r="T424" s="84">
        <f t="shared" si="80"/>
        <v>0</v>
      </c>
      <c r="U424" s="133">
        <f t="shared" si="81"/>
        <v>0</v>
      </c>
      <c r="V424" s="69" t="str">
        <f t="shared" si="5"/>
        <v/>
      </c>
      <c r="W424" s="69" t="str">
        <f t="shared" si="6"/>
        <v/>
      </c>
      <c r="X424" s="32"/>
      <c r="Y424" s="218">
        <f t="shared" si="73"/>
        <v>0</v>
      </c>
      <c r="Z424" s="32"/>
    </row>
    <row r="425" spans="1:26" ht="30" hidden="1" customHeight="1">
      <c r="A425" s="70" t="str">
        <f t="shared" si="2"/>
        <v/>
      </c>
      <c r="B425" s="70" t="str">
        <f t="shared" si="3"/>
        <v/>
      </c>
      <c r="C425" s="139"/>
      <c r="D425" s="26"/>
      <c r="E425" s="25"/>
      <c r="F425" s="25"/>
      <c r="G425" s="25"/>
      <c r="H425" s="25"/>
      <c r="I425" s="25"/>
      <c r="J425" s="25"/>
      <c r="K425" s="25"/>
      <c r="L425" s="25"/>
      <c r="M425" s="25"/>
      <c r="N425" s="26" t="str">
        <f t="shared" si="91"/>
        <v/>
      </c>
      <c r="O425" s="198"/>
      <c r="P425" s="194"/>
      <c r="Q425" s="79"/>
      <c r="R425" s="203"/>
      <c r="S425" s="84">
        <f t="shared" si="79"/>
        <v>0</v>
      </c>
      <c r="T425" s="84">
        <f t="shared" si="80"/>
        <v>0</v>
      </c>
      <c r="U425" s="133">
        <f t="shared" si="81"/>
        <v>0</v>
      </c>
      <c r="V425" s="69" t="str">
        <f t="shared" si="5"/>
        <v/>
      </c>
      <c r="W425" s="69" t="str">
        <f t="shared" si="6"/>
        <v/>
      </c>
      <c r="X425" s="32"/>
      <c r="Y425" s="218">
        <f t="shared" si="73"/>
        <v>0</v>
      </c>
      <c r="Z425" s="32"/>
    </row>
    <row r="426" spans="1:26" ht="30" hidden="1" customHeight="1">
      <c r="A426" s="70" t="str">
        <f t="shared" ref="A426:A428" si="92">IF(W426="IN",$E$6,"")</f>
        <v/>
      </c>
      <c r="B426" s="70" t="str">
        <f t="shared" ref="B426:B428" si="93">IF(W426="IN","Muc "&amp;$E$7,"")</f>
        <v/>
      </c>
      <c r="C426" s="139"/>
      <c r="D426" s="26"/>
      <c r="E426" s="25"/>
      <c r="F426" s="25"/>
      <c r="G426" s="25"/>
      <c r="H426" s="25"/>
      <c r="I426" s="25"/>
      <c r="J426" s="25"/>
      <c r="K426" s="25"/>
      <c r="L426" s="25"/>
      <c r="M426" s="25"/>
      <c r="N426" s="26" t="str">
        <f t="shared" si="91"/>
        <v/>
      </c>
      <c r="O426" s="198"/>
      <c r="P426" s="194"/>
      <c r="Q426" s="79"/>
      <c r="R426" s="203"/>
      <c r="S426" s="84">
        <f t="shared" si="79"/>
        <v>0</v>
      </c>
      <c r="T426" s="84">
        <f t="shared" si="80"/>
        <v>0</v>
      </c>
      <c r="U426" s="133">
        <f t="shared" si="81"/>
        <v>0</v>
      </c>
      <c r="V426" s="69" t="str">
        <f t="shared" ref="V426:V428" si="94">IF(W426="IN",$Y$3,"")</f>
        <v/>
      </c>
      <c r="W426" s="69" t="str">
        <f t="shared" ref="W426:W428" si="95">IF(OR(C426&lt;&gt;"",D426&lt;&gt;""),"IN","")</f>
        <v/>
      </c>
      <c r="X426" s="32"/>
      <c r="Y426" s="218">
        <f t="shared" si="73"/>
        <v>0</v>
      </c>
      <c r="Z426" s="32"/>
    </row>
    <row r="427" spans="1:26" ht="30" hidden="1" customHeight="1">
      <c r="A427" s="70" t="str">
        <f t="shared" si="92"/>
        <v/>
      </c>
      <c r="B427" s="70" t="str">
        <f t="shared" si="93"/>
        <v/>
      </c>
      <c r="C427" s="139"/>
      <c r="D427" s="26"/>
      <c r="E427" s="25"/>
      <c r="F427" s="25"/>
      <c r="G427" s="25"/>
      <c r="H427" s="25"/>
      <c r="I427" s="25"/>
      <c r="J427" s="25"/>
      <c r="K427" s="25"/>
      <c r="L427" s="25"/>
      <c r="M427" s="25"/>
      <c r="N427" s="26" t="str">
        <f t="shared" si="91"/>
        <v/>
      </c>
      <c r="O427" s="198"/>
      <c r="P427" s="194"/>
      <c r="Q427" s="79"/>
      <c r="R427" s="203"/>
      <c r="S427" s="84">
        <f t="shared" si="79"/>
        <v>0</v>
      </c>
      <c r="T427" s="84">
        <f t="shared" si="80"/>
        <v>0</v>
      </c>
      <c r="U427" s="133">
        <f t="shared" si="81"/>
        <v>0</v>
      </c>
      <c r="V427" s="69" t="str">
        <f t="shared" si="94"/>
        <v/>
      </c>
      <c r="W427" s="69" t="str">
        <f t="shared" si="95"/>
        <v/>
      </c>
      <c r="X427" s="32"/>
      <c r="Y427" s="218">
        <f t="shared" si="73"/>
        <v>0</v>
      </c>
      <c r="Z427" s="32"/>
    </row>
    <row r="428" spans="1:26" ht="30" hidden="1" customHeight="1">
      <c r="A428" s="70" t="str">
        <f t="shared" si="92"/>
        <v/>
      </c>
      <c r="B428" s="70" t="str">
        <f t="shared" si="93"/>
        <v/>
      </c>
      <c r="C428" s="139"/>
      <c r="D428" s="26"/>
      <c r="E428" s="25"/>
      <c r="F428" s="25"/>
      <c r="G428" s="25"/>
      <c r="H428" s="25"/>
      <c r="I428" s="25"/>
      <c r="J428" s="25"/>
      <c r="K428" s="25"/>
      <c r="L428" s="25"/>
      <c r="M428" s="25"/>
      <c r="N428" s="26" t="str">
        <f t="shared" si="91"/>
        <v/>
      </c>
      <c r="O428" s="198"/>
      <c r="P428" s="194"/>
      <c r="Q428" s="79"/>
      <c r="R428" s="203"/>
      <c r="S428" s="84">
        <f t="shared" si="79"/>
        <v>0</v>
      </c>
      <c r="T428" s="84">
        <f t="shared" si="80"/>
        <v>0</v>
      </c>
      <c r="U428" s="133">
        <f t="shared" si="81"/>
        <v>0</v>
      </c>
      <c r="V428" s="69" t="str">
        <f t="shared" si="94"/>
        <v/>
      </c>
      <c r="W428" s="69" t="str">
        <f t="shared" si="95"/>
        <v/>
      </c>
      <c r="X428" s="32"/>
      <c r="Y428" s="218">
        <f t="shared" si="73"/>
        <v>0</v>
      </c>
      <c r="Z428" s="32"/>
    </row>
    <row r="429" spans="1:26" ht="30" hidden="1" customHeight="1">
      <c r="A429" s="70" t="str">
        <f t="shared" ref="A429:A432" si="96">IF(W429="IN",$E$6,"")</f>
        <v/>
      </c>
      <c r="B429" s="70" t="str">
        <f t="shared" ref="B429:B432" si="97">IF(W429="IN","Muc "&amp;$E$7,"")</f>
        <v/>
      </c>
      <c r="C429" s="139"/>
      <c r="D429" s="26"/>
      <c r="E429" s="25"/>
      <c r="F429" s="25"/>
      <c r="G429" s="25"/>
      <c r="H429" s="25"/>
      <c r="I429" s="25"/>
      <c r="J429" s="25"/>
      <c r="K429" s="25"/>
      <c r="L429" s="25"/>
      <c r="M429" s="25"/>
      <c r="N429" s="26" t="str">
        <f t="shared" si="91"/>
        <v/>
      </c>
      <c r="O429" s="198"/>
      <c r="P429" s="194"/>
      <c r="Q429" s="79"/>
      <c r="R429" s="203"/>
      <c r="S429" s="84">
        <f t="shared" si="79"/>
        <v>0</v>
      </c>
      <c r="T429" s="84">
        <f t="shared" si="80"/>
        <v>0</v>
      </c>
      <c r="U429" s="133">
        <f t="shared" si="81"/>
        <v>0</v>
      </c>
      <c r="V429" s="69" t="str">
        <f t="shared" ref="V429:V432" si="98">IF(W429="IN",$Y$3,"")</f>
        <v/>
      </c>
      <c r="W429" s="69" t="str">
        <f t="shared" ref="W429:W432" si="99">IF(OR(C429&lt;&gt;"",D429&lt;&gt;""),"IN","")</f>
        <v/>
      </c>
      <c r="X429" s="32"/>
      <c r="Y429" s="218">
        <f t="shared" si="73"/>
        <v>0</v>
      </c>
      <c r="Z429" s="32"/>
    </row>
    <row r="430" spans="1:26" ht="30" hidden="1" customHeight="1">
      <c r="A430" s="70" t="str">
        <f t="shared" si="96"/>
        <v/>
      </c>
      <c r="B430" s="70" t="str">
        <f t="shared" si="97"/>
        <v/>
      </c>
      <c r="C430" s="139"/>
      <c r="D430" s="26"/>
      <c r="E430" s="25"/>
      <c r="F430" s="25"/>
      <c r="G430" s="25"/>
      <c r="H430" s="25"/>
      <c r="I430" s="25"/>
      <c r="J430" s="25"/>
      <c r="K430" s="25"/>
      <c r="L430" s="25"/>
      <c r="M430" s="25"/>
      <c r="N430" s="26" t="str">
        <f t="shared" si="91"/>
        <v/>
      </c>
      <c r="O430" s="198"/>
      <c r="P430" s="194"/>
      <c r="Q430" s="79"/>
      <c r="R430" s="203"/>
      <c r="S430" s="84">
        <f t="shared" si="79"/>
        <v>0</v>
      </c>
      <c r="T430" s="84">
        <f t="shared" si="80"/>
        <v>0</v>
      </c>
      <c r="U430" s="133">
        <f t="shared" si="81"/>
        <v>0</v>
      </c>
      <c r="V430" s="69" t="str">
        <f t="shared" si="98"/>
        <v/>
      </c>
      <c r="W430" s="69" t="str">
        <f t="shared" si="99"/>
        <v/>
      </c>
      <c r="X430" s="32"/>
      <c r="Y430" s="218">
        <f t="shared" si="73"/>
        <v>0</v>
      </c>
      <c r="Z430" s="32"/>
    </row>
    <row r="431" spans="1:26" ht="30" hidden="1" customHeight="1">
      <c r="A431" s="70" t="str">
        <f t="shared" si="96"/>
        <v/>
      </c>
      <c r="B431" s="70" t="str">
        <f t="shared" si="97"/>
        <v/>
      </c>
      <c r="C431" s="139"/>
      <c r="D431" s="26"/>
      <c r="E431" s="25"/>
      <c r="F431" s="25"/>
      <c r="G431" s="25"/>
      <c r="H431" s="25"/>
      <c r="I431" s="25"/>
      <c r="J431" s="25"/>
      <c r="K431" s="25"/>
      <c r="L431" s="25"/>
      <c r="M431" s="25"/>
      <c r="N431" s="26" t="str">
        <f t="shared" si="91"/>
        <v/>
      </c>
      <c r="O431" s="198"/>
      <c r="P431" s="194"/>
      <c r="Q431" s="79"/>
      <c r="R431" s="203"/>
      <c r="S431" s="84">
        <f t="shared" si="79"/>
        <v>0</v>
      </c>
      <c r="T431" s="84">
        <f t="shared" si="80"/>
        <v>0</v>
      </c>
      <c r="U431" s="133">
        <f t="shared" si="81"/>
        <v>0</v>
      </c>
      <c r="V431" s="69" t="str">
        <f t="shared" si="98"/>
        <v/>
      </c>
      <c r="W431" s="69" t="str">
        <f t="shared" si="99"/>
        <v/>
      </c>
      <c r="X431" s="32"/>
      <c r="Y431" s="218">
        <f t="shared" si="73"/>
        <v>0</v>
      </c>
      <c r="Z431" s="32"/>
    </row>
    <row r="432" spans="1:26" ht="30" hidden="1" customHeight="1">
      <c r="A432" s="70" t="str">
        <f t="shared" si="96"/>
        <v/>
      </c>
      <c r="B432" s="70" t="str">
        <f t="shared" si="97"/>
        <v/>
      </c>
      <c r="C432" s="139"/>
      <c r="D432" s="26"/>
      <c r="E432" s="25"/>
      <c r="F432" s="25"/>
      <c r="G432" s="25"/>
      <c r="H432" s="25"/>
      <c r="I432" s="25"/>
      <c r="J432" s="25"/>
      <c r="K432" s="25"/>
      <c r="L432" s="25"/>
      <c r="M432" s="25"/>
      <c r="N432" s="26" t="str">
        <f t="shared" si="91"/>
        <v/>
      </c>
      <c r="O432" s="198"/>
      <c r="P432" s="194"/>
      <c r="Q432" s="79"/>
      <c r="R432" s="203"/>
      <c r="S432" s="84">
        <f t="shared" si="79"/>
        <v>0</v>
      </c>
      <c r="T432" s="84">
        <f t="shared" si="80"/>
        <v>0</v>
      </c>
      <c r="U432" s="133">
        <f t="shared" si="81"/>
        <v>0</v>
      </c>
      <c r="V432" s="69" t="str">
        <f t="shared" si="98"/>
        <v/>
      </c>
      <c r="W432" s="69" t="str">
        <f t="shared" si="99"/>
        <v/>
      </c>
      <c r="X432" s="32"/>
      <c r="Y432" s="218">
        <f t="shared" si="73"/>
        <v>0</v>
      </c>
      <c r="Z432" s="32"/>
    </row>
    <row r="433" spans="1:26" ht="30" hidden="1" customHeight="1">
      <c r="A433" s="70" t="str">
        <f t="shared" si="2"/>
        <v/>
      </c>
      <c r="B433" s="70" t="str">
        <f t="shared" si="3"/>
        <v/>
      </c>
      <c r="C433" s="139"/>
      <c r="D433" s="26"/>
      <c r="E433" s="25"/>
      <c r="F433" s="25"/>
      <c r="G433" s="25"/>
      <c r="H433" s="25"/>
      <c r="I433" s="25"/>
      <c r="J433" s="25"/>
      <c r="K433" s="25"/>
      <c r="L433" s="25"/>
      <c r="M433" s="25"/>
      <c r="N433" s="26" t="str">
        <f t="shared" si="91"/>
        <v/>
      </c>
      <c r="O433" s="198"/>
      <c r="P433" s="194"/>
      <c r="Q433" s="79"/>
      <c r="R433" s="203"/>
      <c r="S433" s="84">
        <f t="shared" si="79"/>
        <v>0</v>
      </c>
      <c r="T433" s="84">
        <f t="shared" si="80"/>
        <v>0</v>
      </c>
      <c r="U433" s="133">
        <f t="shared" si="81"/>
        <v>0</v>
      </c>
      <c r="V433" s="69" t="str">
        <f t="shared" si="5"/>
        <v/>
      </c>
      <c r="W433" s="69" t="str">
        <f t="shared" si="6"/>
        <v/>
      </c>
      <c r="X433" s="32"/>
      <c r="Y433" s="218">
        <f t="shared" si="73"/>
        <v>0</v>
      </c>
      <c r="Z433" s="32"/>
    </row>
    <row r="434" spans="1:26" ht="30" hidden="1" customHeight="1">
      <c r="A434" s="70" t="str">
        <f t="shared" si="2"/>
        <v/>
      </c>
      <c r="B434" s="70" t="str">
        <f t="shared" si="3"/>
        <v/>
      </c>
      <c r="C434" s="139"/>
      <c r="D434" s="26"/>
      <c r="E434" s="25"/>
      <c r="F434" s="25"/>
      <c r="G434" s="25"/>
      <c r="H434" s="25"/>
      <c r="I434" s="25"/>
      <c r="J434" s="25"/>
      <c r="K434" s="25"/>
      <c r="L434" s="25"/>
      <c r="M434" s="25"/>
      <c r="N434" s="26" t="str">
        <f t="shared" si="91"/>
        <v/>
      </c>
      <c r="O434" s="198"/>
      <c r="P434" s="194"/>
      <c r="Q434" s="79"/>
      <c r="R434" s="203"/>
      <c r="S434" s="84">
        <f t="shared" si="79"/>
        <v>0</v>
      </c>
      <c r="T434" s="84">
        <f t="shared" si="80"/>
        <v>0</v>
      </c>
      <c r="U434" s="133">
        <f t="shared" si="81"/>
        <v>0</v>
      </c>
      <c r="V434" s="69" t="str">
        <f t="shared" si="5"/>
        <v/>
      </c>
      <c r="W434" s="69" t="str">
        <f t="shared" si="6"/>
        <v/>
      </c>
      <c r="X434" s="32"/>
      <c r="Y434" s="218">
        <f t="shared" si="73"/>
        <v>0</v>
      </c>
      <c r="Z434" s="32"/>
    </row>
    <row r="435" spans="1:26" ht="30" hidden="1" customHeight="1">
      <c r="A435" s="70" t="str">
        <f t="shared" si="2"/>
        <v/>
      </c>
      <c r="B435" s="70" t="str">
        <f t="shared" si="3"/>
        <v/>
      </c>
      <c r="C435" s="139"/>
      <c r="D435" s="26"/>
      <c r="E435" s="25"/>
      <c r="F435" s="25"/>
      <c r="G435" s="25"/>
      <c r="H435" s="25"/>
      <c r="I435" s="25"/>
      <c r="J435" s="25"/>
      <c r="K435" s="25"/>
      <c r="L435" s="25"/>
      <c r="M435" s="25"/>
      <c r="N435" s="26" t="str">
        <f t="shared" si="91"/>
        <v/>
      </c>
      <c r="O435" s="198"/>
      <c r="P435" s="194"/>
      <c r="Q435" s="79"/>
      <c r="R435" s="203"/>
      <c r="S435" s="84">
        <f t="shared" si="79"/>
        <v>0</v>
      </c>
      <c r="T435" s="84">
        <f t="shared" si="80"/>
        <v>0</v>
      </c>
      <c r="U435" s="133">
        <f t="shared" si="81"/>
        <v>0</v>
      </c>
      <c r="V435" s="69" t="str">
        <f t="shared" si="5"/>
        <v/>
      </c>
      <c r="W435" s="69" t="str">
        <f t="shared" si="6"/>
        <v/>
      </c>
      <c r="X435" s="32"/>
      <c r="Y435" s="218">
        <f t="shared" si="73"/>
        <v>0</v>
      </c>
      <c r="Z435" s="32"/>
    </row>
    <row r="436" spans="1:26" ht="30" hidden="1" customHeight="1">
      <c r="A436" s="70" t="str">
        <f t="shared" si="2"/>
        <v/>
      </c>
      <c r="B436" s="70" t="str">
        <f t="shared" si="3"/>
        <v/>
      </c>
      <c r="C436" s="139"/>
      <c r="D436" s="26"/>
      <c r="E436" s="25"/>
      <c r="F436" s="25"/>
      <c r="G436" s="25"/>
      <c r="H436" s="25"/>
      <c r="I436" s="25"/>
      <c r="J436" s="25"/>
      <c r="K436" s="25"/>
      <c r="L436" s="25"/>
      <c r="M436" s="25"/>
      <c r="N436" s="26" t="str">
        <f t="shared" si="91"/>
        <v/>
      </c>
      <c r="O436" s="198"/>
      <c r="P436" s="194"/>
      <c r="Q436" s="79"/>
      <c r="R436" s="203"/>
      <c r="S436" s="84">
        <f t="shared" si="79"/>
        <v>0</v>
      </c>
      <c r="T436" s="84">
        <f t="shared" si="80"/>
        <v>0</v>
      </c>
      <c r="U436" s="133">
        <f t="shared" si="81"/>
        <v>0</v>
      </c>
      <c r="V436" s="69" t="str">
        <f t="shared" si="5"/>
        <v/>
      </c>
      <c r="W436" s="69" t="str">
        <f t="shared" si="6"/>
        <v/>
      </c>
      <c r="X436" s="32"/>
      <c r="Y436" s="218">
        <f t="shared" si="73"/>
        <v>0</v>
      </c>
      <c r="Z436" s="32"/>
    </row>
    <row r="437" spans="1:26" ht="27" customHeight="1" thickBot="1">
      <c r="A437" s="70" t="str">
        <f t="shared" si="2"/>
        <v>RO.FF.02A.R</v>
      </c>
      <c r="B437" s="70" t="str">
        <f t="shared" si="3"/>
        <v>Muc 1.1</v>
      </c>
      <c r="C437" s="134"/>
      <c r="D437" s="140" t="s">
        <v>38</v>
      </c>
      <c r="E437" s="141"/>
      <c r="F437" s="141"/>
      <c r="G437" s="141"/>
      <c r="H437" s="141"/>
      <c r="I437" s="142"/>
      <c r="J437" s="143"/>
      <c r="K437" s="143"/>
      <c r="L437" s="143"/>
      <c r="M437" s="135"/>
      <c r="N437" s="135"/>
      <c r="O437" s="144"/>
      <c r="P437" s="135"/>
      <c r="Q437" s="135"/>
      <c r="R437" s="135"/>
      <c r="S437" s="136">
        <f>SUM(S12:S436)</f>
        <v>45.213999999999999</v>
      </c>
      <c r="T437" s="136">
        <f>SUM(T12:T436)</f>
        <v>0</v>
      </c>
      <c r="U437" s="137">
        <f>SUM(U12:U436)</f>
        <v>0.47343000000000002</v>
      </c>
      <c r="V437" s="69">
        <f t="shared" si="5"/>
        <v>1</v>
      </c>
      <c r="W437" s="69" t="str">
        <f t="shared" si="6"/>
        <v>IN</v>
      </c>
      <c r="X437" s="32"/>
      <c r="Y437" s="218">
        <f t="shared" si="73"/>
        <v>0</v>
      </c>
      <c r="Z437" s="32"/>
    </row>
    <row r="438" spans="1:26" ht="27" customHeight="1">
      <c r="D438" s="82" t="s">
        <v>44</v>
      </c>
      <c r="E438" s="34"/>
      <c r="F438" s="34"/>
      <c r="G438" s="34"/>
      <c r="H438" s="34"/>
      <c r="I438" s="34"/>
      <c r="J438" s="34"/>
      <c r="K438" s="8"/>
      <c r="L438" s="8"/>
      <c r="M438" s="7"/>
      <c r="N438" s="7"/>
      <c r="O438" s="8"/>
      <c r="P438" s="8"/>
      <c r="Q438" s="34"/>
      <c r="R438" s="34"/>
      <c r="S438" s="7"/>
      <c r="U438" s="7"/>
      <c r="V438" s="8"/>
      <c r="W438" s="69" t="s">
        <v>73</v>
      </c>
      <c r="X438" s="32"/>
      <c r="Y438" s="218">
        <f t="shared" si="73"/>
        <v>0</v>
      </c>
      <c r="Z438" s="32"/>
    </row>
    <row r="439" spans="1:26" ht="25.15" customHeight="1">
      <c r="C439" s="3"/>
      <c r="D439" s="35"/>
      <c r="E439" s="9"/>
      <c r="F439" s="36"/>
      <c r="G439" s="37"/>
      <c r="H439" s="36"/>
      <c r="I439" s="36"/>
      <c r="J439" s="38"/>
      <c r="L439" s="39"/>
      <c r="M439" s="8"/>
      <c r="N439" s="8"/>
      <c r="O439" s="11"/>
      <c r="P439" s="71" t="str">
        <f ca="1">"Ngày "&amp;DAY(NOW())&amp;" tháng "&amp;MONTH(NOW())&amp;" năm "&amp;YEAR(NOW())</f>
        <v>Ngày 20 tháng 6 năm 2026</v>
      </c>
      <c r="Q439" s="8"/>
      <c r="R439" s="8"/>
      <c r="S439" s="40"/>
      <c r="T439" s="3"/>
      <c r="U439" s="41"/>
      <c r="V439" s="11"/>
      <c r="W439" s="69" t="s">
        <v>73</v>
      </c>
      <c r="X439" s="32"/>
      <c r="Y439" s="218">
        <f t="shared" si="73"/>
        <v>0</v>
      </c>
      <c r="Z439" s="32"/>
    </row>
    <row r="440" spans="1:26" ht="25.15" customHeight="1">
      <c r="C440" s="3"/>
      <c r="D440" s="3"/>
      <c r="E440" s="9"/>
      <c r="F440" s="36"/>
      <c r="G440" s="71" t="s">
        <v>48</v>
      </c>
      <c r="H440" s="36"/>
      <c r="I440" s="36"/>
      <c r="J440" s="38"/>
      <c r="L440" s="39"/>
      <c r="M440" s="8"/>
      <c r="N440" s="8"/>
      <c r="O440" s="11"/>
      <c r="P440" s="71" t="s">
        <v>55</v>
      </c>
      <c r="Q440" s="8"/>
      <c r="R440" s="8"/>
      <c r="S440" s="40"/>
      <c r="T440" s="3"/>
      <c r="U440" s="41"/>
      <c r="V440" s="11"/>
      <c r="W440" s="69" t="s">
        <v>73</v>
      </c>
      <c r="X440" s="32"/>
      <c r="Y440" s="218" t="str">
        <f t="shared" si="73"/>
        <v/>
      </c>
      <c r="Z440" s="32"/>
    </row>
    <row r="441" spans="1:26" ht="25.15" customHeight="1">
      <c r="C441" s="3"/>
      <c r="D441" s="3"/>
      <c r="E441" s="9"/>
      <c r="F441" s="36"/>
      <c r="G441" s="42"/>
      <c r="H441" s="36"/>
      <c r="I441" s="36"/>
      <c r="J441" s="38"/>
      <c r="L441" s="39"/>
      <c r="M441" s="8"/>
      <c r="N441" s="8"/>
      <c r="O441" s="11"/>
      <c r="P441" s="37"/>
      <c r="Q441" s="8"/>
      <c r="R441" s="8"/>
      <c r="S441" s="40"/>
      <c r="T441" s="3"/>
      <c r="U441" s="41"/>
      <c r="V441" s="11"/>
      <c r="W441" s="69" t="s">
        <v>73</v>
      </c>
      <c r="X441" s="32"/>
      <c r="Y441" s="218">
        <f t="shared" si="73"/>
        <v>0</v>
      </c>
      <c r="Z441" s="32"/>
    </row>
    <row r="442" spans="1:26" ht="25.15" customHeight="1">
      <c r="C442" s="3"/>
      <c r="D442" s="3"/>
      <c r="E442" s="9"/>
      <c r="F442" s="36"/>
      <c r="G442" s="42"/>
      <c r="H442" s="36"/>
      <c r="I442" s="36"/>
      <c r="J442" s="38"/>
      <c r="L442" s="39"/>
      <c r="M442" s="8"/>
      <c r="N442" s="8"/>
      <c r="O442" s="11"/>
      <c r="P442" s="37"/>
      <c r="Q442" s="8"/>
      <c r="R442" s="8"/>
      <c r="S442" s="40"/>
      <c r="T442" s="3"/>
      <c r="U442" s="41"/>
      <c r="V442" s="11"/>
      <c r="W442" s="69" t="s">
        <v>73</v>
      </c>
      <c r="X442" s="32"/>
      <c r="Y442" s="218">
        <f t="shared" si="73"/>
        <v>0</v>
      </c>
      <c r="Z442" s="32"/>
    </row>
    <row r="443" spans="1:26" ht="25.15" customHeight="1">
      <c r="C443" s="3"/>
      <c r="D443" s="3"/>
      <c r="E443" s="9"/>
      <c r="F443" s="36"/>
      <c r="G443" s="38"/>
      <c r="H443" s="36"/>
      <c r="I443" s="38"/>
      <c r="J443" s="38"/>
      <c r="L443" s="39"/>
      <c r="M443" s="8"/>
      <c r="N443" s="8"/>
      <c r="O443" s="11"/>
      <c r="P443" s="37"/>
      <c r="Q443" s="8"/>
      <c r="R443" s="8"/>
      <c r="S443" s="40"/>
      <c r="T443" s="3"/>
      <c r="U443" s="41"/>
      <c r="V443" s="11"/>
      <c r="W443" s="69" t="s">
        <v>73</v>
      </c>
      <c r="X443" s="32"/>
      <c r="Y443" s="218">
        <f t="shared" si="73"/>
        <v>0</v>
      </c>
      <c r="Z443" s="32"/>
    </row>
    <row r="444" spans="1:26" ht="25.15" customHeight="1">
      <c r="C444" s="3"/>
      <c r="D444" s="3"/>
      <c r="E444" s="9"/>
      <c r="F444" s="36"/>
      <c r="G444" s="37" t="s">
        <v>45</v>
      </c>
      <c r="H444" s="36"/>
      <c r="I444" s="40"/>
      <c r="J444" s="39"/>
      <c r="K444" s="38"/>
      <c r="L444" s="39"/>
      <c r="M444" s="8"/>
      <c r="N444" s="8"/>
      <c r="O444" s="11"/>
      <c r="P444" s="37" t="s">
        <v>84</v>
      </c>
      <c r="Q444" s="8"/>
      <c r="R444" s="8"/>
      <c r="S444" s="40"/>
      <c r="T444" s="3"/>
      <c r="U444" s="41"/>
      <c r="V444" s="11"/>
      <c r="W444" s="69" t="s">
        <v>73</v>
      </c>
      <c r="X444" s="32"/>
      <c r="Y444" s="218" t="str">
        <f t="shared" si="73"/>
        <v/>
      </c>
      <c r="Z444" s="32"/>
    </row>
    <row r="445" spans="1:26" ht="25.15" customHeight="1">
      <c r="C445" s="3"/>
      <c r="D445" s="3"/>
      <c r="E445" s="9"/>
      <c r="F445" s="36"/>
      <c r="G445" s="37"/>
      <c r="H445" s="36"/>
      <c r="I445" s="36"/>
      <c r="J445" s="39"/>
      <c r="K445" s="38"/>
      <c r="L445" s="39"/>
      <c r="M445" s="8"/>
      <c r="N445" s="8"/>
      <c r="O445" s="11"/>
      <c r="P445" s="36"/>
      <c r="Q445" s="8"/>
      <c r="R445" s="8"/>
      <c r="S445" s="40"/>
      <c r="T445" s="37"/>
      <c r="U445" s="41"/>
      <c r="V445" s="11"/>
      <c r="Y445" s="218">
        <f t="shared" si="73"/>
        <v>0</v>
      </c>
    </row>
    <row r="446" spans="1:26" ht="25.15" customHeight="1">
      <c r="C446" s="43"/>
      <c r="D446" s="43"/>
      <c r="E446" s="9"/>
      <c r="F446" s="36"/>
      <c r="G446" s="37"/>
      <c r="H446" s="36"/>
      <c r="I446" s="36"/>
      <c r="J446" s="39"/>
      <c r="K446" s="38"/>
      <c r="L446" s="39"/>
      <c r="M446" s="8"/>
      <c r="N446" s="7"/>
      <c r="O446" s="11"/>
      <c r="P446" s="36"/>
      <c r="Q446" s="8"/>
      <c r="R446" s="8"/>
      <c r="S446" s="40"/>
      <c r="T446" s="37"/>
      <c r="U446" s="41"/>
      <c r="V446" s="11"/>
    </row>
    <row r="447" spans="1:26" ht="25.15" customHeight="1">
      <c r="C447" s="3"/>
      <c r="D447" s="3"/>
      <c r="E447" s="9"/>
      <c r="F447" s="36"/>
      <c r="G447" s="37"/>
      <c r="H447" s="36"/>
      <c r="I447" s="36"/>
      <c r="J447" s="39"/>
      <c r="K447" s="38"/>
      <c r="L447" s="39"/>
      <c r="M447" s="8"/>
      <c r="N447" s="7"/>
      <c r="O447" s="11"/>
      <c r="P447" s="36"/>
      <c r="Q447" s="8"/>
      <c r="R447" s="8"/>
      <c r="S447" s="40"/>
      <c r="T447" s="37"/>
      <c r="U447" s="41"/>
      <c r="V447" s="11"/>
    </row>
    <row r="448" spans="1:26" ht="25.15" customHeight="1">
      <c r="C448" s="3"/>
      <c r="D448" s="3"/>
      <c r="E448" s="9"/>
      <c r="F448" s="44"/>
      <c r="G448" s="99"/>
      <c r="H448" s="44"/>
      <c r="I448" s="8"/>
      <c r="J448" s="44"/>
      <c r="K448" s="99"/>
      <c r="L448" s="44"/>
      <c r="M448" s="8"/>
      <c r="N448" s="7"/>
      <c r="O448" s="45"/>
      <c r="P448" s="44"/>
      <c r="Q448" s="8"/>
      <c r="R448" s="8"/>
      <c r="S448" s="406"/>
      <c r="T448" s="406"/>
      <c r="U448" s="406"/>
      <c r="V448" s="45"/>
    </row>
  </sheetData>
  <sheetProtection formatCells="0" formatColumns="0" formatRows="0" insertColumns="0" insertRows="0" insertHyperlinks="0" deleteColumns="0" deleteRows="0" sort="0" autoFilter="0" pivotTables="0"/>
  <autoFilter ref="C11:W444" xr:uid="{842A61C4-7B4F-41B1-8FE6-0A0C645AF4DB}">
    <filterColumn colId="20">
      <customFilters>
        <customFilter operator="notEqual" val=" "/>
      </customFilters>
    </filterColumn>
  </autoFilter>
  <dataConsolidate>
    <dataRefs count="1">
      <dataRef ref="V2:V7" sheet="BOM_Phan II"/>
    </dataRefs>
  </dataConsolidate>
  <mergeCells count="28">
    <mergeCell ref="C7:D7"/>
    <mergeCell ref="S448:U448"/>
    <mergeCell ref="O10:O11"/>
    <mergeCell ref="T10:U10"/>
    <mergeCell ref="Q10:Q11"/>
    <mergeCell ref="R10:R11"/>
    <mergeCell ref="S10:S11"/>
    <mergeCell ref="A10:A11"/>
    <mergeCell ref="B10:B11"/>
    <mergeCell ref="X1:Z2"/>
    <mergeCell ref="C8:D8"/>
    <mergeCell ref="P10:P11"/>
    <mergeCell ref="E10:G10"/>
    <mergeCell ref="H10:H11"/>
    <mergeCell ref="C9:U9"/>
    <mergeCell ref="C1:E3"/>
    <mergeCell ref="C10:C11"/>
    <mergeCell ref="D10:D11"/>
    <mergeCell ref="J10:K10"/>
    <mergeCell ref="L10:N10"/>
    <mergeCell ref="C4:D4"/>
    <mergeCell ref="C5:D5"/>
    <mergeCell ref="C6:D6"/>
    <mergeCell ref="Q1:U1"/>
    <mergeCell ref="Q2:U2"/>
    <mergeCell ref="Q3:U3"/>
    <mergeCell ref="F1:O3"/>
    <mergeCell ref="V10:V11"/>
  </mergeCells>
  <phoneticPr fontId="24" type="noConversion"/>
  <conditionalFormatting sqref="P408:P411 M12 C13:U406">
    <cfRule type="expression" dxfId="60" priority="17">
      <formula>IF(OR($C12="I",$C12="II",$C12="III",$C12="IV",$C12="V",$C12="VI",$C12="VII",$C12="VIII",$C12="IX",$C12="X",$C12="XI",$C12="XII",$C12="XIII",$C12="XIV",$C12="XV",$C12="XVI",$C12="XVII",$C12="XVIII",$C12="XIX",$C12="XX",$C12="XXI",$C12="XXII",$C12="XXIII",$C12="XXIV",$C12="XXV",$C12="XXVI",$C12="XXVII",$C12="XXVII",$C12="XXIX",$C12="XXX"),1,"")</formula>
    </cfRule>
  </conditionalFormatting>
  <conditionalFormatting sqref="L13:L406">
    <cfRule type="expression" dxfId="59" priority="16">
      <formula>$L13&lt;&gt;""</formula>
    </cfRule>
  </conditionalFormatting>
  <conditionalFormatting sqref="P407:P412 Q13:Q436">
    <cfRule type="cellIs" dxfId="58" priority="21" operator="equal">
      <formula>"LỖI DỮ LIỆU"</formula>
    </cfRule>
  </conditionalFormatting>
  <conditionalFormatting sqref="P407:P412 Q13:U436">
    <cfRule type="cellIs" dxfId="57" priority="20" operator="equal">
      <formula>0</formula>
    </cfRule>
  </conditionalFormatting>
  <conditionalFormatting sqref="R13:R436">
    <cfRule type="cellIs" dxfId="56" priority="24" operator="equal">
      <formula>0</formula>
    </cfRule>
    <cfRule type="cellIs" dxfId="55" priority="26" operator="equal">
      <formula>0</formula>
    </cfRule>
  </conditionalFormatting>
  <conditionalFormatting sqref="S13:U436">
    <cfRule type="cellIs" dxfId="54" priority="28" operator="equal">
      <formula>0</formula>
    </cfRule>
  </conditionalFormatting>
  <conditionalFormatting sqref="C10:O11 Q10:U11 C439:U445 P437:P438 P407:P412 C12:U12 Q13:U438 C13:O438">
    <cfRule type="expression" dxfId="53" priority="10">
      <formula>AND(ROW()=CELL("row"),COLUMN()=CELL("col"))</formula>
    </cfRule>
    <cfRule type="expression" dxfId="52" priority="11">
      <formula>(ROW()=CELL("row"))</formula>
    </cfRule>
  </conditionalFormatting>
  <conditionalFormatting sqref="C413:O436 Q413:U436">
    <cfRule type="expression" dxfId="51" priority="9">
      <formula>$I413&lt;&gt;""</formula>
    </cfRule>
  </conditionalFormatting>
  <conditionalFormatting sqref="P10:P11">
    <cfRule type="expression" dxfId="50" priority="6">
      <formula>AND(ROW()=CELL("row"),COLUMN()=CELL("col"))</formula>
    </cfRule>
    <cfRule type="expression" dxfId="49" priority="7">
      <formula>(ROW()=CELL("row"))</formula>
    </cfRule>
  </conditionalFormatting>
  <conditionalFormatting sqref="P413:P436">
    <cfRule type="expression" dxfId="48" priority="3">
      <formula>IF(OR($C413="I",$C413="II",$C413="III",$C413="IV",$C413="V",$C413="VI",$C413="VII",$C413="VIII",$C413="IX",$C413="X",$C413="XI",$C413="XII",$C413="XIII",$C413="XIV",$C413="XV",$C413="XVI",$C413="XVII",$C413="XVIII",$C413="XIX",$C413="XX",$C413="XXI",$C413="XXII",$C413="XXIII",$C413="XXIV",$C413="XXV",$C413="XXVI",$C413="XXVII",$C413="XXVII",$C413="XXIX",$C413="XXX"),1,"")</formula>
    </cfRule>
  </conditionalFormatting>
  <conditionalFormatting sqref="P413:P436 P13:P406">
    <cfRule type="cellIs" dxfId="47" priority="5" operator="equal">
      <formula>"LỖI DỮ LIỆU"</formula>
    </cfRule>
  </conditionalFormatting>
  <conditionalFormatting sqref="P413:P436 P13:P406">
    <cfRule type="cellIs" dxfId="46" priority="4" operator="equal">
      <formula>0</formula>
    </cfRule>
  </conditionalFormatting>
  <conditionalFormatting sqref="P413:P436 P13:P406">
    <cfRule type="expression" dxfId="45" priority="1">
      <formula>AND(ROW()=CELL("row"),COLUMN()=CELL("col"))</formula>
    </cfRule>
    <cfRule type="expression" dxfId="44" priority="2">
      <formula>(ROW()=CELL("row"))</formula>
    </cfRule>
  </conditionalFormatting>
  <dataValidations count="15">
    <dataValidation type="list" allowBlank="1" showInputMessage="1" showErrorMessage="1" sqref="K448" xr:uid="{00000000-0002-0000-0100-000000000000}">
      <formula1>#REF!</formula1>
    </dataValidation>
    <dataValidation type="list" allowBlank="1" showInputMessage="1" showErrorMessage="1" sqref="G444" xr:uid="{62296A84-3BC5-49B9-9D31-4D2D22972FE2}">
      <formula1>$AG$2:$AG$3</formula1>
    </dataValidation>
    <dataValidation type="list" allowBlank="1" showInputMessage="1" showErrorMessage="1" sqref="P437:Q437" xr:uid="{24B01432-FCD2-4F42-A745-8398FF0D4DC3}">
      <formula1>$AE$2:$AE$9</formula1>
    </dataValidation>
    <dataValidation type="list" allowBlank="1" showInputMessage="1" showErrorMessage="1" sqref="Q413:Q436" xr:uid="{9B991D15-C1A5-47F0-9BF6-CFD347D1266D}">
      <formula1>$AH$4:$AH$6</formula1>
    </dataValidation>
    <dataValidation type="list" allowBlank="1" showInputMessage="1" showErrorMessage="1" sqref="M413:M437 N437 M408:M411" xr:uid="{5340FD33-2E6F-4646-AEAF-B95FA08F2868}">
      <formula1>"2m2d2n,2m2d1n,2m2d0n,2m1d0n,2m0d2n,2m0d1n,2m0d0n,1m2d2n,2m1d2n,2m1d1n,1m2d1n,1m2d0n,1m1d2n,1m1d1n,1m1d0n,1m0d2n,1m0d1n,1m0d0n,0m2d2n,0m2d1n,0m2d0n,0m1d2n,0m1d1n,0m1d0n,0m0d2n,0m0d1n,0m0d0n"</formula1>
    </dataValidation>
    <dataValidation type="list" allowBlank="1" showInputMessage="1" showErrorMessage="1" sqref="P444" xr:uid="{2081E80B-1953-451D-B142-C4D1A50C4947}">
      <formula1>$AF$2:$AF$11</formula1>
    </dataValidation>
    <dataValidation type="list" showInputMessage="1" sqref="O13:O406" xr:uid="{49D46076-09E5-42A7-A499-60AF5247E3BE}">
      <formula1>"HOÀN THIỆN ĐI MODULE,HOÀN THIỆN ĐI RỜI "</formula1>
    </dataValidation>
    <dataValidation type="list" showInputMessage="1" showErrorMessage="1" sqref="C413" xr:uid="{B38E327F-FBC6-4E2B-B6F1-2C3D42093E77}">
      <formula1>"I,II,III,IV,V,VI,VII,VIII,IX,XX"</formula1>
    </dataValidation>
    <dataValidation type="list" allowBlank="1" showInputMessage="1" showErrorMessage="1" sqref="L13:L406" xr:uid="{DED41D28-29BA-45FD-A5D3-2DFC1F11B08E}">
      <formula1>$V$2:$V$8</formula1>
    </dataValidation>
    <dataValidation type="list" allowBlank="1" showInputMessage="1" showErrorMessage="1" sqref="J10:K10" xr:uid="{7958C1D5-948D-4EED-BDDF-31247DC2685A}">
      <formula1>$AE$1:$AE$4</formula1>
    </dataValidation>
    <dataValidation allowBlank="1" showInputMessage="1" showErrorMessage="1" promptTitle="Đổi Md thành Sf" prompt="=((Rộng*Dài*Slg)*10^-6)*1.6*10.764" sqref="R413" xr:uid="{F170F2EA-04D7-4920-8644-23ECECD32055}"/>
    <dataValidation type="list" allowBlank="1" showInputMessage="1" showErrorMessage="1" sqref="I10" xr:uid="{03B35179-5BEA-428E-9F51-B9B0D66C139E}">
      <formula1>$AD$1:$AD$406</formula1>
    </dataValidation>
    <dataValidation type="list" allowBlank="1" showInputMessage="1" showErrorMessage="1" sqref="K407:K436 K346:K375 K295:K324 K244:K273 K193:K222 K142:K171 K13:K69 K91:K120" xr:uid="{058C9A3A-42D9-4593-9770-2D4707A4B4C7}">
      <formula1>"2d2n,2d1n,2d0n,1d2n,0d2n,1d1n,1d0n,0d1n"</formula1>
    </dataValidation>
    <dataValidation type="list" allowBlank="1" showInputMessage="1" showErrorMessage="1" sqref="K376:K406 K325:K345 K274:K294 K223:K243 K172:K192 K121:K141 K70:K90" xr:uid="{7B62C4DF-6615-4AF0-AE60-56AAAC5F8BA2}">
      <formula1>"2d2r,2d1r,2d0r,1d2r,0d2r,1d1r,1d0r,0d1r"</formula1>
    </dataValidation>
    <dataValidation type="list" allowBlank="1" showInputMessage="1" showErrorMessage="1" sqref="M13:M406" xr:uid="{E7C28065-9D85-418C-8A3A-87B7849974BD}">
      <formula1>"2m2d2r,2m2d1r,2m2d0r,2m1d0r,2m0d2r,2m0d1r,2m0d0r,1m2d2r,2m1d2r,2m1d1r,1m2d1r,1m2d0r,1m1d2r,1m1d1r,1m1d0r,1m0d2r,1m0d1r,1m0d0r,0m2d2r,0m2d1r,0m2d0r,0m1d2r,0m1d1r,0m1d0r,0m0d2r,0m0d1r,0m0d0r"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>
    <tabColor rgb="FFFFFF00"/>
  </sheetPr>
  <dimension ref="A1:S84"/>
  <sheetViews>
    <sheetView tabSelected="1" view="pageBreakPreview" zoomScale="85" zoomScaleNormal="100" zoomScaleSheetLayoutView="85" workbookViewId="0">
      <pane xSplit="2" ySplit="11" topLeftCell="C44" activePane="bottomRight" state="frozen"/>
      <selection activeCell="Z1" sqref="Z1"/>
      <selection pane="topRight" activeCell="Z1" sqref="Z1"/>
      <selection pane="bottomLeft" activeCell="Z1" sqref="Z1"/>
      <selection pane="bottomRight" activeCell="N57" sqref="N57"/>
    </sheetView>
  </sheetViews>
  <sheetFormatPr defaultColWidth="4.7109375" defaultRowHeight="25.15" customHeight="1"/>
  <cols>
    <col min="1" max="1" width="5.7109375" style="3" customWidth="1"/>
    <col min="2" max="2" width="6" style="3" customWidth="1"/>
    <col min="3" max="3" width="10.28515625" style="14" bestFit="1" customWidth="1"/>
    <col min="4" max="4" width="31.28515625" style="3" customWidth="1"/>
    <col min="5" max="5" width="54.7109375" style="3" customWidth="1"/>
    <col min="6" max="6" width="10.5703125" style="14" bestFit="1" customWidth="1"/>
    <col min="7" max="7" width="16.5703125" style="15" customWidth="1"/>
    <col min="8" max="8" width="15" style="15" customWidth="1"/>
    <col min="9" max="9" width="14.42578125" style="15" customWidth="1"/>
    <col min="10" max="10" width="12.5703125" style="15" customWidth="1"/>
    <col min="11" max="11" width="13.28515625" style="15" customWidth="1"/>
    <col min="12" max="12" width="12.28515625" style="15" customWidth="1"/>
    <col min="13" max="13" width="31.28515625" style="15" customWidth="1"/>
    <col min="14" max="14" width="37.28515625" style="3" customWidth="1"/>
    <col min="15" max="15" width="4.5703125" style="3" customWidth="1"/>
    <col min="16" max="16" width="10.42578125" style="3" bestFit="1" customWidth="1"/>
    <col min="17" max="17" width="31" style="3" bestFit="1" customWidth="1"/>
    <col min="18" max="18" width="4.5703125" style="3" bestFit="1" customWidth="1"/>
    <col min="19" max="19" width="9" style="3" customWidth="1"/>
    <col min="20" max="16384" width="4.7109375" style="3"/>
  </cols>
  <sheetData>
    <row r="1" spans="1:19" ht="21" customHeight="1">
      <c r="C1" s="320"/>
      <c r="D1" s="321"/>
      <c r="E1" s="291" t="s">
        <v>80</v>
      </c>
      <c r="F1" s="292"/>
      <c r="G1" s="292"/>
      <c r="H1" s="292"/>
      <c r="I1" s="292"/>
      <c r="J1" s="293"/>
      <c r="K1" s="153" t="str">
        <f>'BOM_Phan II'!$P$1</f>
        <v>Số hiệu:</v>
      </c>
      <c r="L1" s="285" t="s">
        <v>43</v>
      </c>
      <c r="M1" s="286"/>
      <c r="N1" s="287"/>
      <c r="O1" s="110"/>
    </row>
    <row r="2" spans="1:19" ht="24" customHeight="1">
      <c r="C2" s="322"/>
      <c r="D2" s="323"/>
      <c r="E2" s="294"/>
      <c r="F2" s="295"/>
      <c r="G2" s="295"/>
      <c r="H2" s="295"/>
      <c r="I2" s="295"/>
      <c r="J2" s="296"/>
      <c r="K2" s="68" t="str">
        <f>'BOM_Phan II'!$P$2</f>
        <v>Lần ban hành:</v>
      </c>
      <c r="L2" s="288"/>
      <c r="M2" s="289"/>
      <c r="N2" s="290"/>
      <c r="O2" s="111"/>
    </row>
    <row r="3" spans="1:19" ht="28.5" customHeight="1">
      <c r="C3" s="324"/>
      <c r="D3" s="325"/>
      <c r="E3" s="297"/>
      <c r="F3" s="298"/>
      <c r="G3" s="298"/>
      <c r="H3" s="298"/>
      <c r="I3" s="298"/>
      <c r="J3" s="299"/>
      <c r="K3" s="68" t="str">
        <f>'BOM_Phan II'!$P$3</f>
        <v>Ngày hiệu lực:</v>
      </c>
      <c r="L3" s="288"/>
      <c r="M3" s="289"/>
      <c r="N3" s="290"/>
      <c r="O3" s="112"/>
    </row>
    <row r="4" spans="1:19" ht="19.899999999999999" customHeight="1">
      <c r="C4" s="326" t="str">
        <f>'BOM_Phan II'!$C$4:$E$4</f>
        <v>Dự án :</v>
      </c>
      <c r="D4" s="327"/>
      <c r="E4" s="119" t="str">
        <f>'BOM_Phan II'!E4</f>
        <v>WINK HOTEL HỒ TÂY - HÀ NỘI</v>
      </c>
      <c r="F4" s="88"/>
      <c r="G4" s="122"/>
      <c r="H4" s="122"/>
      <c r="I4" s="122"/>
      <c r="J4" s="119" t="str">
        <f>'BOM_Phan II'!$O$4</f>
        <v>Đơn hàng :</v>
      </c>
      <c r="K4" s="119" t="str">
        <f>'BOM_Phan II'!P4</f>
        <v>2543_WINK HOTEL_CT06</v>
      </c>
      <c r="L4" s="89"/>
      <c r="M4" s="177"/>
      <c r="N4" s="154"/>
    </row>
    <row r="5" spans="1:19" ht="19.899999999999999" customHeight="1">
      <c r="C5" s="328" t="str">
        <f>'BOM_Phan II'!$C$5:$E$5</f>
        <v>Tên Sản phẩm:</v>
      </c>
      <c r="D5" s="329"/>
      <c r="E5" s="107" t="str">
        <f>'BOM_Phan II'!E5</f>
        <v>TỦ ÁO Tủ nhỏ trái (Đỏ)</v>
      </c>
      <c r="F5" s="90"/>
      <c r="G5" s="124"/>
      <c r="H5" s="124"/>
      <c r="I5" s="124"/>
      <c r="J5" s="120" t="str">
        <f>'BOM_Phan II'!$O$5</f>
        <v>Kích thước :</v>
      </c>
      <c r="K5" s="120" t="str">
        <f>'BOM_Phan II'!P5</f>
        <v>Theo bản vẽ</v>
      </c>
      <c r="L5" s="91"/>
      <c r="M5" s="178"/>
      <c r="N5" s="155"/>
    </row>
    <row r="6" spans="1:19" ht="19.899999999999999" customHeight="1">
      <c r="C6" s="330" t="str">
        <f>'BOM_Phan II'!$C$6:$E$6</f>
        <v>Mã sản phẩm :</v>
      </c>
      <c r="D6" s="331"/>
      <c r="E6" s="107" t="s">
        <v>194</v>
      </c>
      <c r="F6" s="90"/>
      <c r="G6" s="124"/>
      <c r="H6" s="124"/>
      <c r="I6" s="124"/>
      <c r="J6" s="120" t="str">
        <f>'BOM_Phan II'!$O$6</f>
        <v>Số lượng :</v>
      </c>
      <c r="K6" s="120" t="str">
        <f>'BOM_Phan II'!P6</f>
        <v>1 Hệ</v>
      </c>
      <c r="L6" s="91"/>
      <c r="M6" s="178"/>
      <c r="N6" s="155"/>
    </row>
    <row r="7" spans="1:19" ht="19.899999999999999" customHeight="1">
      <c r="C7" s="330" t="str">
        <f>'BOM_Phan II'!C7:$E$7</f>
        <v>Mục số :</v>
      </c>
      <c r="D7" s="331"/>
      <c r="E7" s="107">
        <f>'BOM_Phan II'!E7</f>
        <v>1.1000000000000001</v>
      </c>
      <c r="F7" s="90"/>
      <c r="G7" s="124"/>
      <c r="H7" s="124"/>
      <c r="I7" s="124"/>
      <c r="J7" s="120" t="str">
        <f>'BOM_Phan II'!$O$7</f>
        <v>Kết cấu :</v>
      </c>
      <c r="K7" s="120" t="str">
        <f>'BOM_Phan II'!P7</f>
        <v>Theo module và giao rời</v>
      </c>
      <c r="L7" s="91"/>
      <c r="M7" s="178"/>
      <c r="N7" s="155"/>
    </row>
    <row r="8" spans="1:19" ht="19.899999999999999" customHeight="1">
      <c r="C8" s="318" t="str">
        <f>'BOM_Phan II'!$C$8:$E$8</f>
        <v>Vật liệu:</v>
      </c>
      <c r="D8" s="319"/>
      <c r="E8" s="118" t="str">
        <f>'BOM_Phan II'!E8</f>
        <v>MDF + LAMIANATE + MELAMINE</v>
      </c>
      <c r="F8" s="96"/>
      <c r="G8" s="126"/>
      <c r="H8" s="126"/>
      <c r="I8" s="126"/>
      <c r="J8" s="118" t="str">
        <f>'BOM_Phan II'!$O$8</f>
        <v>Hoàn thiện :</v>
      </c>
      <c r="K8" s="118" t="str">
        <f>'BOM_Phan II'!P8</f>
        <v>LA-01.R,YL-L51070,MO.02,0866CA</v>
      </c>
      <c r="L8" s="97"/>
      <c r="M8" s="179"/>
      <c r="N8" s="156"/>
    </row>
    <row r="9" spans="1:19" ht="19.899999999999999" customHeight="1" thickBot="1">
      <c r="C9" s="306"/>
      <c r="D9" s="307"/>
      <c r="E9" s="307"/>
      <c r="F9" s="307"/>
      <c r="G9" s="307"/>
      <c r="H9" s="307"/>
      <c r="I9" s="307"/>
      <c r="J9" s="307"/>
      <c r="K9" s="307"/>
      <c r="L9" s="307"/>
      <c r="M9" s="307"/>
      <c r="N9" s="308"/>
      <c r="O9" s="160"/>
    </row>
    <row r="10" spans="1:19" ht="18.75">
      <c r="A10" s="304" t="s">
        <v>71</v>
      </c>
      <c r="B10" s="304" t="s">
        <v>72</v>
      </c>
      <c r="C10" s="310" t="s">
        <v>10</v>
      </c>
      <c r="D10" s="312" t="s">
        <v>59</v>
      </c>
      <c r="E10" s="314" t="s">
        <v>60</v>
      </c>
      <c r="F10" s="312" t="s">
        <v>46</v>
      </c>
      <c r="G10" s="312" t="s">
        <v>68</v>
      </c>
      <c r="H10" s="312" t="s">
        <v>16</v>
      </c>
      <c r="I10" s="312" t="s">
        <v>56</v>
      </c>
      <c r="J10" s="300" t="s">
        <v>66</v>
      </c>
      <c r="K10" s="300"/>
      <c r="L10" s="300"/>
      <c r="M10" s="316" t="s">
        <v>81</v>
      </c>
      <c r="N10" s="301" t="s">
        <v>82</v>
      </c>
      <c r="O10" s="303" t="s">
        <v>76</v>
      </c>
    </row>
    <row r="11" spans="1:19" ht="28.5">
      <c r="A11" s="305"/>
      <c r="B11" s="305"/>
      <c r="C11" s="311"/>
      <c r="D11" s="313"/>
      <c r="E11" s="315"/>
      <c r="F11" s="313"/>
      <c r="G11" s="313"/>
      <c r="H11" s="313"/>
      <c r="I11" s="313"/>
      <c r="J11" s="149" t="s">
        <v>77</v>
      </c>
      <c r="K11" s="150" t="s">
        <v>79</v>
      </c>
      <c r="L11" s="148" t="s">
        <v>78</v>
      </c>
      <c r="M11" s="317"/>
      <c r="N11" s="302"/>
      <c r="O11" s="303"/>
      <c r="P11" s="31" t="s">
        <v>54</v>
      </c>
    </row>
    <row r="12" spans="1:19" ht="27" customHeight="1">
      <c r="A12" s="70" t="str">
        <f>IF(P12="IN",$E$6,"")</f>
        <v>RO.FF.02A.R</v>
      </c>
      <c r="B12" s="70" t="str">
        <f>IF(P12="IN","Muc "&amp;$E$7,"")</f>
        <v>Muc 1.1</v>
      </c>
      <c r="C12" s="157" t="s">
        <v>39</v>
      </c>
      <c r="D12" s="152" t="s">
        <v>50</v>
      </c>
      <c r="E12" s="164"/>
      <c r="F12" s="165"/>
      <c r="G12" s="173"/>
      <c r="H12" s="173"/>
      <c r="I12" s="173"/>
      <c r="J12" s="165"/>
      <c r="K12" s="165"/>
      <c r="L12" s="165"/>
      <c r="M12" s="187"/>
      <c r="N12" s="166"/>
      <c r="O12" s="70">
        <f>IF(P12="IN",'BOM_Phan II'!$Y$3,"")</f>
        <v>1</v>
      </c>
      <c r="P12" s="69" t="str">
        <f>IF(OR(E12&lt;&gt;"",D12&lt;&gt;""),"IN","")</f>
        <v>IN</v>
      </c>
      <c r="Q12" s="201" t="s">
        <v>87</v>
      </c>
      <c r="R12"/>
      <c r="S12"/>
    </row>
    <row r="13" spans="1:19" ht="27" hidden="1" customHeight="1">
      <c r="A13" s="70" t="str">
        <f t="shared" ref="A13:A17" si="0">IF(P13="IN",$E$6,"")</f>
        <v/>
      </c>
      <c r="B13" s="70" t="str">
        <f t="shared" ref="B13:B17" si="1">IF(P13="IN","Muc "&amp;$E$7,"")</f>
        <v/>
      </c>
      <c r="C13" s="158">
        <f>IF(P13="IN",MAX($C12:$C$12)+1,0)</f>
        <v>0</v>
      </c>
      <c r="D13" s="83"/>
      <c r="E13" s="26" t="str">
        <f t="shared" ref="E13:E22" si="2">IF(AND(Q13&lt;&gt;"",Q13&lt;&gt;"(blank)"),Q13,"")</f>
        <v/>
      </c>
      <c r="F13" s="79" t="str">
        <f>IF(E13&lt;&gt;"","Md","")</f>
        <v/>
      </c>
      <c r="G13" s="174"/>
      <c r="H13" s="174"/>
      <c r="I13" s="174"/>
      <c r="J13" s="151" t="str">
        <f>IF(E13&lt;&gt;"",SUMIF('BOM_Phan II'!$J:$J,'BOM_Phan III'!E13,'BOM_Phan II'!$S:$S),"")</f>
        <v/>
      </c>
      <c r="K13" s="151"/>
      <c r="L13" s="151"/>
      <c r="M13" s="188"/>
      <c r="N13" s="83"/>
      <c r="O13" s="70" t="str">
        <f>IF(P13="IN",'BOM_Phan II'!$Y$3,"")</f>
        <v/>
      </c>
      <c r="P13" s="69" t="str">
        <f t="shared" ref="P13:P17" si="3">IF(OR(E13&lt;&gt;"",D13&lt;&gt;""),"IN","")</f>
        <v/>
      </c>
      <c r="Q13" s="202"/>
      <c r="R13"/>
      <c r="S13"/>
    </row>
    <row r="14" spans="1:19" ht="27" customHeight="1">
      <c r="A14" s="70" t="str">
        <f t="shared" si="0"/>
        <v>RO.FF.02A.R</v>
      </c>
      <c r="B14" s="70" t="str">
        <f t="shared" si="1"/>
        <v>Muc 1.1</v>
      </c>
      <c r="C14" s="158">
        <f>IF(P14="IN",MAX($C$12:$C13)+1,0)</f>
        <v>1</v>
      </c>
      <c r="D14" s="83"/>
      <c r="E14" s="26" t="str">
        <f t="shared" si="2"/>
        <v>Chỉ nhựa 0866CA - 0.8x21 (mm)</v>
      </c>
      <c r="F14" s="79" t="str">
        <f t="shared" ref="F14:F22" si="4">IF(E14&lt;&gt;"","Md","")</f>
        <v>Md</v>
      </c>
      <c r="G14" s="174"/>
      <c r="H14" s="174"/>
      <c r="I14" s="174"/>
      <c r="J14" s="151">
        <f>IF(E14&lt;&gt;"",SUMIF('BOM_Phan II'!$J:$J,'BOM_Phan III'!E14,'BOM_Phan II'!$S:$S),"")</f>
        <v>10.039999999999999</v>
      </c>
      <c r="K14" s="151"/>
      <c r="L14" s="151"/>
      <c r="M14" s="188"/>
      <c r="N14" s="83"/>
      <c r="O14" s="70">
        <f>IF(P14="IN",'BOM_Phan II'!$Y$3,"")</f>
        <v>1</v>
      </c>
      <c r="P14" s="69" t="str">
        <f t="shared" si="3"/>
        <v>IN</v>
      </c>
      <c r="Q14" s="202" t="s">
        <v>259</v>
      </c>
      <c r="R14"/>
      <c r="S14"/>
    </row>
    <row r="15" spans="1:19" ht="27" customHeight="1">
      <c r="A15" s="70" t="str">
        <f t="shared" si="0"/>
        <v>RO.FF.02A.R</v>
      </c>
      <c r="B15" s="70" t="str">
        <f t="shared" si="1"/>
        <v>Muc 1.1</v>
      </c>
      <c r="C15" s="158">
        <f>IF(P15="IN",MAX($C$12:$C14)+1,0)</f>
        <v>2</v>
      </c>
      <c r="D15" s="83"/>
      <c r="E15" s="26" t="str">
        <f t="shared" si="2"/>
        <v>Chỉ nhựa 0866CA - 0.8x23 (mm)</v>
      </c>
      <c r="F15" s="79" t="str">
        <f t="shared" si="4"/>
        <v>Md</v>
      </c>
      <c r="G15" s="174"/>
      <c r="H15" s="174"/>
      <c r="I15" s="174"/>
      <c r="J15" s="151">
        <f>IF(E15&lt;&gt;"",SUMIF('BOM_Phan II'!$J:$J,'BOM_Phan III'!E15,'BOM_Phan II'!$S:$S),"")</f>
        <v>1.4809999999999999</v>
      </c>
      <c r="K15" s="151"/>
      <c r="L15" s="151"/>
      <c r="M15" s="188"/>
      <c r="N15" s="186"/>
      <c r="O15" s="70">
        <f>IF(P15="IN",'BOM_Phan II'!$Y$3,"")</f>
        <v>1</v>
      </c>
      <c r="P15" s="69" t="str">
        <f t="shared" si="3"/>
        <v>IN</v>
      </c>
      <c r="Q15" s="202" t="s">
        <v>217</v>
      </c>
      <c r="R15"/>
      <c r="S15"/>
    </row>
    <row r="16" spans="1:19" ht="27" customHeight="1">
      <c r="A16" s="70" t="str">
        <f t="shared" si="0"/>
        <v>RO.FF.02A.R</v>
      </c>
      <c r="B16" s="70" t="str">
        <f t="shared" si="1"/>
        <v>Muc 1.1</v>
      </c>
      <c r="C16" s="158">
        <f>IF(P16="IN",MAX($C$12:$C15)+1,0)</f>
        <v>3</v>
      </c>
      <c r="D16" s="83"/>
      <c r="E16" s="26" t="str">
        <f t="shared" si="2"/>
        <v>Chỉ nhựa 0866CA - 0.8x28 (mm)</v>
      </c>
      <c r="F16" s="79" t="str">
        <f t="shared" si="4"/>
        <v>Md</v>
      </c>
      <c r="G16" s="174"/>
      <c r="H16" s="174"/>
      <c r="I16" s="174"/>
      <c r="J16" s="151">
        <f>IF(E16&lt;&gt;"",SUMIF('BOM_Phan II'!$J:$J,'BOM_Phan III'!E16,'BOM_Phan II'!$S:$S),"")</f>
        <v>1.238</v>
      </c>
      <c r="K16" s="151"/>
      <c r="L16" s="151"/>
      <c r="M16" s="188"/>
      <c r="N16" s="83"/>
      <c r="O16" s="70">
        <f>IF(P16="IN",'BOM_Phan II'!$Y$3,"")</f>
        <v>1</v>
      </c>
      <c r="P16" s="69" t="str">
        <f t="shared" si="3"/>
        <v>IN</v>
      </c>
      <c r="Q16" s="202" t="s">
        <v>256</v>
      </c>
      <c r="R16"/>
      <c r="S16"/>
    </row>
    <row r="17" spans="1:19" ht="27" customHeight="1">
      <c r="A17" s="70" t="str">
        <f t="shared" si="0"/>
        <v>RO.FF.02A.R</v>
      </c>
      <c r="B17" s="70" t="str">
        <f t="shared" si="1"/>
        <v>Muc 1.1</v>
      </c>
      <c r="C17" s="158">
        <f>IF(P17="IN",MAX($C$12:$C16)+1,0)</f>
        <v>4</v>
      </c>
      <c r="D17" s="83"/>
      <c r="E17" s="26" t="str">
        <f t="shared" si="2"/>
        <v>Chỉ nhựa 0866CA - 0.8x30 (mm)</v>
      </c>
      <c r="F17" s="79" t="str">
        <f t="shared" si="4"/>
        <v>Md</v>
      </c>
      <c r="G17" s="174"/>
      <c r="H17" s="174"/>
      <c r="I17" s="174"/>
      <c r="J17" s="151">
        <f>IF(E17&lt;&gt;"",SUMIF('BOM_Phan II'!$J:$J,'BOM_Phan III'!E17,'BOM_Phan II'!$S:$S),"")</f>
        <v>23.906999999999996</v>
      </c>
      <c r="K17" s="151"/>
      <c r="L17" s="151"/>
      <c r="M17" s="188"/>
      <c r="N17" s="83"/>
      <c r="O17" s="70">
        <f>IF(P17="IN",'BOM_Phan II'!$Y$3,"")</f>
        <v>1</v>
      </c>
      <c r="P17" s="69" t="str">
        <f t="shared" si="3"/>
        <v>IN</v>
      </c>
      <c r="Q17" s="202" t="s">
        <v>205</v>
      </c>
      <c r="R17"/>
      <c r="S17"/>
    </row>
    <row r="18" spans="1:19" ht="27" customHeight="1">
      <c r="A18" s="70" t="str">
        <f t="shared" ref="A18:A22" si="5">IF(P18="IN",$E$6,"")</f>
        <v>RO.FF.02A.R</v>
      </c>
      <c r="B18" s="70" t="str">
        <f t="shared" ref="B18:B22" si="6">IF(P18="IN","Muc "&amp;$E$7,"")</f>
        <v>Muc 1.1</v>
      </c>
      <c r="C18" s="158">
        <f>IF(P18="IN",MAX($C$12:$C17)+1,0)</f>
        <v>5</v>
      </c>
      <c r="D18" s="83"/>
      <c r="E18" s="26" t="str">
        <f t="shared" si="2"/>
        <v>Chỉ nhựa 0866CA - 0.8x35 (mm)</v>
      </c>
      <c r="F18" s="79" t="str">
        <f t="shared" si="4"/>
        <v>Md</v>
      </c>
      <c r="G18" s="174"/>
      <c r="H18" s="174"/>
      <c r="I18" s="174"/>
      <c r="J18" s="151">
        <f>IF(E18&lt;&gt;"",SUMIF('BOM_Phan II'!$J:$J,'BOM_Phan III'!E18,'BOM_Phan II'!$S:$S),"")</f>
        <v>3.26</v>
      </c>
      <c r="K18" s="151"/>
      <c r="L18" s="151"/>
      <c r="M18" s="188"/>
      <c r="N18" s="83"/>
      <c r="O18" s="70">
        <f>IF(P18="IN",'BOM_Phan II'!$Y$3,"")</f>
        <v>1</v>
      </c>
      <c r="P18" s="69" t="str">
        <f t="shared" ref="P18:P22" si="7">IF(OR(E18&lt;&gt;"",D18&lt;&gt;""),"IN","")</f>
        <v>IN</v>
      </c>
      <c r="Q18" s="202" t="s">
        <v>294</v>
      </c>
      <c r="R18"/>
      <c r="S18"/>
    </row>
    <row r="19" spans="1:19" ht="27" customHeight="1">
      <c r="A19" s="70" t="str">
        <f t="shared" si="5"/>
        <v>RO.FF.02A.R</v>
      </c>
      <c r="B19" s="70" t="str">
        <f t="shared" si="6"/>
        <v>Muc 1.1</v>
      </c>
      <c r="C19" s="158">
        <f>IF(P19="IN",MAX($C$12:$C18)+1,0)</f>
        <v>6</v>
      </c>
      <c r="D19" s="83"/>
      <c r="E19" s="26" t="str">
        <f t="shared" si="2"/>
        <v>Chỉ nhựa YL-L51070 - 0.8x23 (mm)</v>
      </c>
      <c r="F19" s="79" t="str">
        <f t="shared" si="4"/>
        <v>Md</v>
      </c>
      <c r="G19" s="174"/>
      <c r="H19" s="174"/>
      <c r="I19" s="174"/>
      <c r="J19" s="151">
        <f>IF(E19&lt;&gt;"",SUMIF('BOM_Phan II'!$J:$J,'BOM_Phan III'!E19,'BOM_Phan II'!$S:$S),"")</f>
        <v>5.2880000000000011</v>
      </c>
      <c r="K19" s="151"/>
      <c r="L19" s="151"/>
      <c r="M19" s="188"/>
      <c r="N19" s="83"/>
      <c r="O19" s="70">
        <f>IF(P19="IN",'BOM_Phan II'!$Y$3,"")</f>
        <v>1</v>
      </c>
      <c r="P19" s="69" t="str">
        <f t="shared" si="7"/>
        <v>IN</v>
      </c>
      <c r="Q19" s="202" t="s">
        <v>236</v>
      </c>
      <c r="R19"/>
      <c r="S19"/>
    </row>
    <row r="20" spans="1:19" ht="27" hidden="1" customHeight="1">
      <c r="A20" s="70" t="str">
        <f t="shared" si="5"/>
        <v/>
      </c>
      <c r="B20" s="70" t="str">
        <f t="shared" si="6"/>
        <v/>
      </c>
      <c r="C20" s="158">
        <f>IF(P20="IN",MAX($C$12:$C19)+1,0)</f>
        <v>0</v>
      </c>
      <c r="D20" s="83"/>
      <c r="E20" s="26" t="str">
        <f t="shared" si="2"/>
        <v/>
      </c>
      <c r="F20" s="79" t="str">
        <f t="shared" si="4"/>
        <v/>
      </c>
      <c r="G20" s="174"/>
      <c r="H20" s="174"/>
      <c r="I20" s="174"/>
      <c r="J20" s="151" t="str">
        <f>IF(E20&lt;&gt;"",SUMIF('BOM_Phan II'!$J:$J,'BOM_Phan III'!E20,'BOM_Phan II'!$S:$S),"")</f>
        <v/>
      </c>
      <c r="K20" s="151"/>
      <c r="L20" s="151"/>
      <c r="M20" s="188"/>
      <c r="N20" s="186"/>
      <c r="O20" s="70" t="str">
        <f>IF(P20="IN",'BOM_Phan II'!$Y$3,"")</f>
        <v/>
      </c>
      <c r="P20" s="69" t="str">
        <f t="shared" si="7"/>
        <v/>
      </c>
      <c r="Q20" s="202" t="s">
        <v>86</v>
      </c>
      <c r="R20"/>
      <c r="S20"/>
    </row>
    <row r="21" spans="1:19" ht="27" hidden="1" customHeight="1">
      <c r="A21" s="70" t="str">
        <f t="shared" si="5"/>
        <v/>
      </c>
      <c r="B21" s="70" t="str">
        <f t="shared" si="6"/>
        <v/>
      </c>
      <c r="C21" s="158">
        <f>IF(P21="IN",MAX($C$12:$C20)+1,0)</f>
        <v>0</v>
      </c>
      <c r="D21" s="83"/>
      <c r="E21" s="26" t="str">
        <f t="shared" si="2"/>
        <v/>
      </c>
      <c r="F21" s="79" t="str">
        <f t="shared" si="4"/>
        <v/>
      </c>
      <c r="G21" s="174"/>
      <c r="H21" s="174"/>
      <c r="I21" s="174"/>
      <c r="J21" s="151" t="str">
        <f>IF(E21&lt;&gt;"",SUMIF('BOM_Phan II'!$J:$J,'BOM_Phan III'!E21,'BOM_Phan II'!$S:$S),"")</f>
        <v/>
      </c>
      <c r="K21" s="151"/>
      <c r="L21" s="151"/>
      <c r="M21" s="188"/>
      <c r="N21" s="83"/>
      <c r="O21" s="70" t="str">
        <f>IF(P21="IN",'BOM_Phan II'!$Y$3,"")</f>
        <v/>
      </c>
      <c r="P21" s="69" t="str">
        <f t="shared" si="7"/>
        <v/>
      </c>
      <c r="Q21"/>
      <c r="R21"/>
      <c r="S21"/>
    </row>
    <row r="22" spans="1:19" ht="27" hidden="1" customHeight="1">
      <c r="A22" s="70" t="str">
        <f t="shared" si="5"/>
        <v/>
      </c>
      <c r="B22" s="70" t="str">
        <f t="shared" si="6"/>
        <v/>
      </c>
      <c r="C22" s="158">
        <f>IF(P22="IN",MAX($C$12:$C21)+1,0)</f>
        <v>0</v>
      </c>
      <c r="D22" s="83"/>
      <c r="E22" s="26" t="str">
        <f t="shared" si="2"/>
        <v/>
      </c>
      <c r="F22" s="79" t="str">
        <f t="shared" si="4"/>
        <v/>
      </c>
      <c r="G22" s="174"/>
      <c r="H22" s="174"/>
      <c r="I22" s="174"/>
      <c r="J22" s="151" t="str">
        <f>IF(E22&lt;&gt;"",SUMIF('BOM_Phan II'!$J:$J,'BOM_Phan III'!E22,'BOM_Phan II'!$S:$S),"")</f>
        <v/>
      </c>
      <c r="K22" s="151"/>
      <c r="L22" s="151"/>
      <c r="M22" s="188"/>
      <c r="N22" s="83"/>
      <c r="O22" s="70" t="str">
        <f>IF(P22="IN",'BOM_Phan II'!$Y$3,"")</f>
        <v/>
      </c>
      <c r="P22" s="69" t="str">
        <f t="shared" si="7"/>
        <v/>
      </c>
      <c r="Q22"/>
      <c r="R22"/>
      <c r="S22"/>
    </row>
    <row r="23" spans="1:19" ht="27" customHeight="1">
      <c r="A23" s="70" t="str">
        <f t="shared" ref="A23:A25" si="8">IF(P23="IN",$E$6,"")</f>
        <v>RO.FF.02A.R</v>
      </c>
      <c r="B23" s="70" t="str">
        <f t="shared" ref="B23:B25" si="9">IF(P23="IN","Muc "&amp;$E$7,"")</f>
        <v>Muc 1.1</v>
      </c>
      <c r="C23" s="157" t="s">
        <v>41</v>
      </c>
      <c r="D23" s="152" t="s">
        <v>122</v>
      </c>
      <c r="E23" s="164"/>
      <c r="F23" s="165"/>
      <c r="G23" s="173"/>
      <c r="H23" s="173"/>
      <c r="I23" s="173"/>
      <c r="J23" s="167"/>
      <c r="K23" s="167"/>
      <c r="L23" s="167"/>
      <c r="M23" s="189"/>
      <c r="N23" s="166"/>
      <c r="O23" s="70">
        <f>IF(P23="IN",'BOM_Phan II'!$Y$3,"")</f>
        <v>1</v>
      </c>
      <c r="P23" s="69" t="str">
        <f t="shared" ref="P23:P30" si="10">IF(OR(E23&lt;&gt;"",D23&lt;&gt;""),"IN","")</f>
        <v>IN</v>
      </c>
      <c r="Q23"/>
      <c r="R23"/>
      <c r="S23"/>
    </row>
    <row r="24" spans="1:19" ht="27" customHeight="1">
      <c r="A24" s="70" t="str">
        <f t="shared" si="8"/>
        <v>RO.FF.02A.R</v>
      </c>
      <c r="B24" s="70" t="str">
        <f t="shared" si="9"/>
        <v>Muc 1.1</v>
      </c>
      <c r="C24" s="157" t="s">
        <v>416</v>
      </c>
      <c r="D24" s="152" t="s">
        <v>123</v>
      </c>
      <c r="E24" s="164"/>
      <c r="F24" s="165"/>
      <c r="G24" s="173"/>
      <c r="H24" s="173"/>
      <c r="I24" s="173"/>
      <c r="J24" s="167"/>
      <c r="K24" s="167"/>
      <c r="L24" s="167"/>
      <c r="M24" s="189"/>
      <c r="N24" s="166"/>
      <c r="O24" s="70">
        <f>IF(P24="IN",'BOM_Phan II'!$Y$3,"")</f>
        <v>1</v>
      </c>
      <c r="P24" s="69" t="str">
        <f t="shared" si="10"/>
        <v>IN</v>
      </c>
      <c r="Q24"/>
      <c r="R24"/>
      <c r="S24"/>
    </row>
    <row r="25" spans="1:19" ht="27" hidden="1" customHeight="1">
      <c r="A25" s="70" t="str">
        <f t="shared" si="8"/>
        <v/>
      </c>
      <c r="B25" s="70" t="str">
        <f t="shared" si="9"/>
        <v/>
      </c>
      <c r="C25" s="158">
        <f>IF(P25="IN",MAX($C$24:$C24)+1,0)</f>
        <v>0</v>
      </c>
      <c r="D25" s="83"/>
      <c r="E25" s="26"/>
      <c r="F25" s="79"/>
      <c r="G25" s="174"/>
      <c r="H25" s="174"/>
      <c r="I25" s="174"/>
      <c r="J25" s="151"/>
      <c r="K25" s="151"/>
      <c r="L25" s="151"/>
      <c r="M25" s="188"/>
      <c r="N25" s="83"/>
      <c r="O25" s="70" t="str">
        <f>IF(P25="IN",'BOM_Phan II'!$Y$3,"")</f>
        <v/>
      </c>
      <c r="P25" s="69" t="str">
        <f t="shared" si="10"/>
        <v/>
      </c>
      <c r="Q25"/>
      <c r="R25"/>
      <c r="S25"/>
    </row>
    <row r="26" spans="1:19" ht="27" hidden="1" customHeight="1">
      <c r="A26" s="70" t="str">
        <f t="shared" ref="A26:A28" si="11">IF(P26="IN",$E$6,"")</f>
        <v/>
      </c>
      <c r="B26" s="70" t="str">
        <f t="shared" ref="B26:B28" si="12">IF(P26="IN","Muc "&amp;$E$7,"")</f>
        <v/>
      </c>
      <c r="C26" s="158">
        <f>IF(P26="IN",MAX($C$24:$C25)+1,0)</f>
        <v>0</v>
      </c>
      <c r="D26" s="83"/>
      <c r="E26" s="26"/>
      <c r="F26" s="79"/>
      <c r="G26" s="174"/>
      <c r="H26" s="174"/>
      <c r="I26" s="174"/>
      <c r="J26" s="151"/>
      <c r="K26" s="151"/>
      <c r="L26" s="151"/>
      <c r="M26" s="188"/>
      <c r="N26" s="83"/>
      <c r="O26" s="70" t="str">
        <f>IF(P26="IN",'BOM_Phan II'!$Y$3,"")</f>
        <v/>
      </c>
      <c r="P26" s="69" t="str">
        <f t="shared" ref="P26:P28" si="13">IF(OR(E26&lt;&gt;"",D26&lt;&gt;""),"IN","")</f>
        <v/>
      </c>
      <c r="Q26"/>
      <c r="R26"/>
      <c r="S26"/>
    </row>
    <row r="27" spans="1:19" ht="27" hidden="1" customHeight="1">
      <c r="A27" s="70" t="str">
        <f t="shared" si="11"/>
        <v/>
      </c>
      <c r="B27" s="70" t="str">
        <f t="shared" si="12"/>
        <v/>
      </c>
      <c r="C27" s="158">
        <f>IF(P27="IN",MAX($C$24:$C26)+1,0)</f>
        <v>0</v>
      </c>
      <c r="D27" s="83"/>
      <c r="E27" s="26"/>
      <c r="F27" s="79"/>
      <c r="G27" s="174"/>
      <c r="H27" s="174"/>
      <c r="I27" s="174"/>
      <c r="J27" s="151"/>
      <c r="K27" s="151"/>
      <c r="L27" s="151"/>
      <c r="M27" s="188"/>
      <c r="N27" s="83"/>
      <c r="O27" s="70" t="str">
        <f>IF(P27="IN",'BOM_Phan II'!$Y$3,"")</f>
        <v/>
      </c>
      <c r="P27" s="69" t="str">
        <f t="shared" si="13"/>
        <v/>
      </c>
      <c r="Q27"/>
      <c r="R27"/>
      <c r="S27"/>
    </row>
    <row r="28" spans="1:19" ht="27" hidden="1" customHeight="1">
      <c r="A28" s="70" t="str">
        <f t="shared" si="11"/>
        <v/>
      </c>
      <c r="B28" s="70" t="str">
        <f t="shared" si="12"/>
        <v/>
      </c>
      <c r="C28" s="158">
        <f>IF(P28="IN",MAX($C$24:$C27)+1,0)</f>
        <v>0</v>
      </c>
      <c r="D28" s="83"/>
      <c r="E28" s="26"/>
      <c r="F28" s="79"/>
      <c r="G28" s="174"/>
      <c r="H28" s="174"/>
      <c r="I28" s="174"/>
      <c r="J28" s="151"/>
      <c r="K28" s="151"/>
      <c r="L28" s="151"/>
      <c r="M28" s="188"/>
      <c r="N28" s="83"/>
      <c r="O28" s="70" t="str">
        <f>IF(P28="IN",'BOM_Phan II'!$Y$3,"")</f>
        <v/>
      </c>
      <c r="P28" s="69" t="str">
        <f t="shared" si="13"/>
        <v/>
      </c>
      <c r="Q28"/>
      <c r="R28"/>
      <c r="S28"/>
    </row>
    <row r="29" spans="1:19" ht="27" customHeight="1">
      <c r="A29" s="70" t="str">
        <f t="shared" ref="A29:A50" si="14">IF(P29="IN",$E$6,"")</f>
        <v>RO.FF.02A.R</v>
      </c>
      <c r="B29" s="70" t="str">
        <f t="shared" ref="B29:B50" si="15">IF(P29="IN","Muc "&amp;$E$7,"")</f>
        <v>Muc 1.1</v>
      </c>
      <c r="C29" s="157" t="s">
        <v>417</v>
      </c>
      <c r="D29" s="152" t="s">
        <v>124</v>
      </c>
      <c r="E29" s="164"/>
      <c r="F29" s="165"/>
      <c r="G29" s="173"/>
      <c r="H29" s="173"/>
      <c r="I29" s="173"/>
      <c r="J29" s="167"/>
      <c r="K29" s="167"/>
      <c r="L29" s="167"/>
      <c r="M29" s="189"/>
      <c r="N29" s="166"/>
      <c r="O29" s="70">
        <f>IF(P29="IN",'BOM_Phan II'!$Y$3,"")</f>
        <v>1</v>
      </c>
      <c r="P29" s="69" t="str">
        <f t="shared" si="10"/>
        <v>IN</v>
      </c>
      <c r="Q29"/>
      <c r="R29"/>
      <c r="S29"/>
    </row>
    <row r="30" spans="1:19" ht="27" hidden="1" customHeight="1">
      <c r="A30" s="70" t="str">
        <f t="shared" si="14"/>
        <v/>
      </c>
      <c r="B30" s="70" t="str">
        <f t="shared" si="15"/>
        <v/>
      </c>
      <c r="C30" s="158">
        <f>IF(P30="IN",MAX($C$29:$C29)+1,0)</f>
        <v>0</v>
      </c>
      <c r="D30" s="26"/>
      <c r="E30" s="26"/>
      <c r="F30" s="25"/>
      <c r="G30" s="175"/>
      <c r="H30" s="175"/>
      <c r="I30" s="175"/>
      <c r="J30" s="151"/>
      <c r="K30" s="151"/>
      <c r="L30" s="151"/>
      <c r="M30" s="188"/>
      <c r="N30" s="159"/>
      <c r="O30" s="70" t="str">
        <f>IF(P30="IN",'BOM_Phan II'!$Y$3,"")</f>
        <v/>
      </c>
      <c r="P30" s="69" t="str">
        <f t="shared" si="10"/>
        <v/>
      </c>
    </row>
    <row r="31" spans="1:19" ht="27" hidden="1" customHeight="1">
      <c r="A31" s="70" t="str">
        <f t="shared" ref="A31:A33" si="16">IF(P31="IN",$E$6,"")</f>
        <v/>
      </c>
      <c r="B31" s="70" t="str">
        <f t="shared" ref="B31:B33" si="17">IF(P31="IN","Muc "&amp;$E$7,"")</f>
        <v/>
      </c>
      <c r="C31" s="158">
        <f>IF(P31="IN",MAX($C$29:$C30)+1,0)</f>
        <v>0</v>
      </c>
      <c r="D31" s="26"/>
      <c r="E31" s="26"/>
      <c r="F31" s="25"/>
      <c r="G31" s="175"/>
      <c r="H31" s="175"/>
      <c r="I31" s="175"/>
      <c r="J31" s="151"/>
      <c r="K31" s="151"/>
      <c r="L31" s="151"/>
      <c r="M31" s="188"/>
      <c r="N31" s="159"/>
      <c r="O31" s="70" t="str">
        <f>IF(P31="IN",'BOM_Phan II'!$Y$3,"")</f>
        <v/>
      </c>
      <c r="P31" s="69" t="str">
        <f t="shared" ref="P31:P33" si="18">IF(OR(E31&lt;&gt;"",D31&lt;&gt;""),"IN","")</f>
        <v/>
      </c>
    </row>
    <row r="32" spans="1:19" ht="27" hidden="1" customHeight="1">
      <c r="A32" s="70" t="str">
        <f t="shared" si="16"/>
        <v/>
      </c>
      <c r="B32" s="70" t="str">
        <f t="shared" si="17"/>
        <v/>
      </c>
      <c r="C32" s="158">
        <f>IF(P32="IN",MAX($C$29:$C31)+1,0)</f>
        <v>0</v>
      </c>
      <c r="D32" s="26"/>
      <c r="E32" s="26"/>
      <c r="F32" s="25"/>
      <c r="G32" s="175"/>
      <c r="H32" s="175"/>
      <c r="I32" s="175"/>
      <c r="J32" s="151"/>
      <c r="K32" s="151"/>
      <c r="L32" s="151"/>
      <c r="M32" s="188"/>
      <c r="N32" s="159"/>
      <c r="O32" s="70" t="str">
        <f>IF(P32="IN",'BOM_Phan II'!$Y$3,"")</f>
        <v/>
      </c>
      <c r="P32" s="69" t="str">
        <f t="shared" si="18"/>
        <v/>
      </c>
    </row>
    <row r="33" spans="1:16" ht="27" hidden="1" customHeight="1">
      <c r="A33" s="70" t="str">
        <f t="shared" si="16"/>
        <v/>
      </c>
      <c r="B33" s="70" t="str">
        <f t="shared" si="17"/>
        <v/>
      </c>
      <c r="C33" s="158">
        <f>IF(P33="IN",MAX($C$29:$C32)+1,0)</f>
        <v>0</v>
      </c>
      <c r="D33" s="26"/>
      <c r="E33" s="26"/>
      <c r="F33" s="25"/>
      <c r="G33" s="175"/>
      <c r="H33" s="175"/>
      <c r="I33" s="175"/>
      <c r="J33" s="151"/>
      <c r="K33" s="151"/>
      <c r="L33" s="151"/>
      <c r="M33" s="188"/>
      <c r="N33" s="159"/>
      <c r="O33" s="70" t="str">
        <f>IF(P33="IN",'BOM_Phan II'!$Y$3,"")</f>
        <v/>
      </c>
      <c r="P33" s="69" t="str">
        <f t="shared" si="18"/>
        <v/>
      </c>
    </row>
    <row r="34" spans="1:16" ht="27" customHeight="1">
      <c r="A34" s="70" t="str">
        <f t="shared" si="14"/>
        <v>RO.FF.02A.R</v>
      </c>
      <c r="B34" s="70" t="str">
        <f t="shared" si="15"/>
        <v>Muc 1.1</v>
      </c>
      <c r="C34" s="157" t="s">
        <v>119</v>
      </c>
      <c r="D34" s="152" t="s">
        <v>51</v>
      </c>
      <c r="E34" s="164"/>
      <c r="F34" s="165"/>
      <c r="G34" s="173"/>
      <c r="H34" s="173"/>
      <c r="I34" s="173"/>
      <c r="J34" s="167"/>
      <c r="K34" s="167"/>
      <c r="L34" s="167"/>
      <c r="M34" s="189"/>
      <c r="N34" s="166"/>
      <c r="O34" s="70">
        <f>IF(P34="IN",'BOM_Phan II'!$Y$3,"")</f>
        <v>1</v>
      </c>
      <c r="P34" s="69" t="str">
        <f t="shared" ref="P34:P50" si="19">IF(OR(E34&lt;&gt;"",D34&lt;&gt;""),"IN","")</f>
        <v>IN</v>
      </c>
    </row>
    <row r="35" spans="1:16" ht="30" customHeight="1">
      <c r="A35" s="70" t="str">
        <f t="shared" ref="A35:A47" si="20">IF(P35="IN",$E$6,"")</f>
        <v>RO.FF.02A.R</v>
      </c>
      <c r="B35" s="70" t="str">
        <f t="shared" ref="B35:B47" si="21">IF(P35="IN","Muc "&amp;$E$7,"")</f>
        <v>Muc 1.1</v>
      </c>
      <c r="C35" s="158">
        <f>IF(P35="IN",MAX($C34:$C$34)+1,0)</f>
        <v>1</v>
      </c>
      <c r="D35" s="83" t="s">
        <v>310</v>
      </c>
      <c r="E35" s="33" t="s">
        <v>309</v>
      </c>
      <c r="F35" s="79" t="s">
        <v>311</v>
      </c>
      <c r="G35" s="174" t="s">
        <v>312</v>
      </c>
      <c r="H35" s="174"/>
      <c r="I35" s="174"/>
      <c r="J35" s="151">
        <v>0.01</v>
      </c>
      <c r="K35" s="151"/>
      <c r="L35" s="151"/>
      <c r="M35" s="188"/>
      <c r="N35" s="280"/>
      <c r="O35" s="70">
        <f>IF(P35="IN",'BOM_Phan II'!$Y$3,"")</f>
        <v>1</v>
      </c>
      <c r="P35" s="69" t="str">
        <f t="shared" ref="P35:P47" si="22">IF(OR(E35&lt;&gt;"",D35&lt;&gt;""),"IN","")</f>
        <v>IN</v>
      </c>
    </row>
    <row r="36" spans="1:16" ht="30" customHeight="1">
      <c r="A36" s="70" t="str">
        <f t="shared" si="20"/>
        <v>RO.FF.02A.R</v>
      </c>
      <c r="B36" s="70" t="str">
        <f t="shared" si="21"/>
        <v>Muc 1.1</v>
      </c>
      <c r="C36" s="158">
        <f>IF(P36="IN",MAX($C$34:$C35)+1,0)</f>
        <v>2</v>
      </c>
      <c r="D36" s="83" t="s">
        <v>314</v>
      </c>
      <c r="E36" s="33" t="s">
        <v>313</v>
      </c>
      <c r="F36" s="79" t="s">
        <v>315</v>
      </c>
      <c r="G36" s="174" t="s">
        <v>316</v>
      </c>
      <c r="H36" s="174" t="s">
        <v>317</v>
      </c>
      <c r="I36" s="174"/>
      <c r="J36" s="151">
        <v>0.1</v>
      </c>
      <c r="K36" s="151">
        <v>0.2</v>
      </c>
      <c r="L36" s="151"/>
      <c r="M36" s="188" t="s">
        <v>318</v>
      </c>
      <c r="N36" s="83"/>
      <c r="O36" s="70">
        <f>IF(P36="IN",'BOM_Phan II'!$Y$3,"")</f>
        <v>1</v>
      </c>
      <c r="P36" s="69" t="str">
        <f t="shared" si="22"/>
        <v>IN</v>
      </c>
    </row>
    <row r="37" spans="1:16" ht="30" customHeight="1">
      <c r="A37" s="70" t="str">
        <f t="shared" si="20"/>
        <v>RO.FF.02A.R</v>
      </c>
      <c r="B37" s="70" t="str">
        <f t="shared" si="21"/>
        <v>Muc 1.1</v>
      </c>
      <c r="C37" s="158">
        <f>IF(P37="IN",MAX($C$34:$C36)+1,0)</f>
        <v>3</v>
      </c>
      <c r="D37" s="83" t="s">
        <v>320</v>
      </c>
      <c r="E37" s="33" t="s">
        <v>319</v>
      </c>
      <c r="F37" s="79" t="s">
        <v>315</v>
      </c>
      <c r="G37" s="174" t="s">
        <v>321</v>
      </c>
      <c r="H37" s="174"/>
      <c r="I37" s="174"/>
      <c r="J37" s="151">
        <v>0.2</v>
      </c>
      <c r="K37" s="151">
        <v>0.1</v>
      </c>
      <c r="L37" s="151"/>
      <c r="M37" s="188" t="s">
        <v>322</v>
      </c>
      <c r="N37" s="83"/>
      <c r="O37" s="70">
        <f>IF(P37="IN",'BOM_Phan II'!$Y$3,"")</f>
        <v>1</v>
      </c>
      <c r="P37" s="69" t="str">
        <f t="shared" si="22"/>
        <v>IN</v>
      </c>
    </row>
    <row r="38" spans="1:16" ht="30" customHeight="1">
      <c r="A38" s="70" t="str">
        <f t="shared" ref="A38:A46" si="23">IF(P38="IN",$E$6,"")</f>
        <v>RO.FF.02A.R</v>
      </c>
      <c r="B38" s="70" t="str">
        <f t="shared" ref="B38:B46" si="24">IF(P38="IN","Muc "&amp;$E$7,"")</f>
        <v>Muc 1.1</v>
      </c>
      <c r="C38" s="158">
        <f>IF(P38="IN",MAX($C$34:$C37)+1,0)</f>
        <v>4</v>
      </c>
      <c r="D38" s="83" t="s">
        <v>324</v>
      </c>
      <c r="E38" s="33" t="s">
        <v>323</v>
      </c>
      <c r="F38" s="79" t="s">
        <v>325</v>
      </c>
      <c r="G38" s="174" t="s">
        <v>326</v>
      </c>
      <c r="H38" s="174" t="s">
        <v>327</v>
      </c>
      <c r="I38" s="174"/>
      <c r="J38" s="151">
        <v>8</v>
      </c>
      <c r="K38" s="151">
        <v>60</v>
      </c>
      <c r="L38" s="151"/>
      <c r="M38" s="188"/>
      <c r="N38" s="83"/>
      <c r="O38" s="70">
        <f>IF(P38="IN",'BOM_Phan II'!$Y$3,"")</f>
        <v>1</v>
      </c>
      <c r="P38" s="69" t="str">
        <f t="shared" ref="P38:P46" si="25">IF(OR(E38&lt;&gt;"",D38&lt;&gt;""),"IN","")</f>
        <v>IN</v>
      </c>
    </row>
    <row r="39" spans="1:16" ht="30" customHeight="1">
      <c r="A39" s="70" t="str">
        <f t="shared" si="23"/>
        <v>RO.FF.02A.R</v>
      </c>
      <c r="B39" s="70" t="str">
        <f t="shared" si="24"/>
        <v>Muc 1.1</v>
      </c>
      <c r="C39" s="158">
        <f>IF(P39="IN",MAX($C$34:$C38)+1,0)</f>
        <v>5</v>
      </c>
      <c r="D39" s="83" t="s">
        <v>329</v>
      </c>
      <c r="E39" s="33" t="s">
        <v>328</v>
      </c>
      <c r="F39" s="79" t="s">
        <v>325</v>
      </c>
      <c r="G39" s="174" t="s">
        <v>330</v>
      </c>
      <c r="H39" s="174" t="s">
        <v>331</v>
      </c>
      <c r="I39" s="174"/>
      <c r="J39" s="151">
        <v>4</v>
      </c>
      <c r="K39" s="151"/>
      <c r="L39" s="151"/>
      <c r="M39" s="188" t="s">
        <v>404</v>
      </c>
      <c r="N39" s="83"/>
      <c r="O39" s="70">
        <f>IF(P39="IN",'BOM_Phan II'!$Y$3,"")</f>
        <v>1</v>
      </c>
      <c r="P39" s="69" t="str">
        <f t="shared" si="25"/>
        <v>IN</v>
      </c>
    </row>
    <row r="40" spans="1:16" ht="30" customHeight="1">
      <c r="A40" s="70" t="str">
        <f t="shared" ref="A40:A44" si="26">IF(P40="IN",$E$6,"")</f>
        <v>RO.FF.02A.R</v>
      </c>
      <c r="B40" s="70" t="str">
        <f t="shared" ref="B40:B44" si="27">IF(P40="IN","Muc "&amp;$E$7,"")</f>
        <v>Muc 1.1</v>
      </c>
      <c r="C40" s="158">
        <f>IF(P40="IN",MAX($C$34:$C39)+1,0)</f>
        <v>6</v>
      </c>
      <c r="D40" s="83" t="s">
        <v>333</v>
      </c>
      <c r="E40" s="33" t="s">
        <v>332</v>
      </c>
      <c r="F40" s="79" t="s">
        <v>325</v>
      </c>
      <c r="G40" s="174" t="s">
        <v>334</v>
      </c>
      <c r="H40" s="174" t="s">
        <v>331</v>
      </c>
      <c r="I40" s="174"/>
      <c r="J40" s="151"/>
      <c r="K40" s="151">
        <v>25</v>
      </c>
      <c r="L40" s="151"/>
      <c r="M40" s="188"/>
      <c r="N40" s="83"/>
      <c r="O40" s="70">
        <f>IF(P40="IN",'BOM_Phan II'!$Y$3,"")</f>
        <v>1</v>
      </c>
      <c r="P40" s="69" t="str">
        <f t="shared" ref="P40:P44" si="28">IF(OR(E40&lt;&gt;"",D40&lt;&gt;""),"IN","")</f>
        <v>IN</v>
      </c>
    </row>
    <row r="41" spans="1:16" ht="30" customHeight="1">
      <c r="A41" s="70" t="str">
        <f t="shared" si="26"/>
        <v>RO.FF.02A.R</v>
      </c>
      <c r="B41" s="70" t="str">
        <f t="shared" si="27"/>
        <v>Muc 1.1</v>
      </c>
      <c r="C41" s="158">
        <f>IF(P41="IN",MAX($C$34:$C40)+1,0)</f>
        <v>7</v>
      </c>
      <c r="D41" s="83" t="s">
        <v>336</v>
      </c>
      <c r="E41" s="33" t="s">
        <v>335</v>
      </c>
      <c r="F41" s="79" t="s">
        <v>325</v>
      </c>
      <c r="G41" s="174" t="s">
        <v>337</v>
      </c>
      <c r="H41" s="174" t="s">
        <v>338</v>
      </c>
      <c r="I41" s="174"/>
      <c r="J41" s="151"/>
      <c r="K41" s="151">
        <v>8</v>
      </c>
      <c r="L41" s="151"/>
      <c r="M41" s="188" t="s">
        <v>405</v>
      </c>
      <c r="N41" s="83"/>
      <c r="O41" s="70">
        <f>IF(P41="IN",'BOM_Phan II'!$Y$3,"")</f>
        <v>1</v>
      </c>
      <c r="P41" s="69" t="str">
        <f t="shared" si="28"/>
        <v>IN</v>
      </c>
    </row>
    <row r="42" spans="1:16" ht="30" customHeight="1">
      <c r="A42" s="70" t="str">
        <f t="shared" si="26"/>
        <v>RO.FF.02A.R</v>
      </c>
      <c r="B42" s="70" t="str">
        <f t="shared" si="27"/>
        <v>Muc 1.1</v>
      </c>
      <c r="C42" s="158">
        <f>IF(P42="IN",MAX($C$34:$C41)+1,0)</f>
        <v>8</v>
      </c>
      <c r="D42" s="83" t="s">
        <v>340</v>
      </c>
      <c r="E42" s="33" t="s">
        <v>339</v>
      </c>
      <c r="F42" s="79" t="s">
        <v>325</v>
      </c>
      <c r="G42" s="174" t="s">
        <v>341</v>
      </c>
      <c r="H42" s="174" t="s">
        <v>338</v>
      </c>
      <c r="I42" s="174"/>
      <c r="J42" s="151"/>
      <c r="K42" s="151">
        <v>20</v>
      </c>
      <c r="L42" s="151"/>
      <c r="M42" s="188" t="s">
        <v>406</v>
      </c>
      <c r="N42" s="83"/>
      <c r="O42" s="70">
        <f>IF(P42="IN",'BOM_Phan II'!$Y$3,"")</f>
        <v>1</v>
      </c>
      <c r="P42" s="69" t="str">
        <f t="shared" si="28"/>
        <v>IN</v>
      </c>
    </row>
    <row r="43" spans="1:16" ht="30" customHeight="1">
      <c r="A43" s="70" t="str">
        <f t="shared" si="26"/>
        <v>RO.FF.02A.R</v>
      </c>
      <c r="B43" s="70" t="str">
        <f t="shared" si="27"/>
        <v>Muc 1.1</v>
      </c>
      <c r="C43" s="158">
        <f>IF(P43="IN",MAX($C$34:$C42)+1,0)</f>
        <v>9</v>
      </c>
      <c r="D43" s="83" t="s">
        <v>343</v>
      </c>
      <c r="E43" s="33" t="s">
        <v>342</v>
      </c>
      <c r="F43" s="79" t="s">
        <v>325</v>
      </c>
      <c r="G43" s="174" t="s">
        <v>344</v>
      </c>
      <c r="H43" s="174" t="s">
        <v>331</v>
      </c>
      <c r="I43" s="174"/>
      <c r="J43" s="151"/>
      <c r="K43" s="151">
        <v>4</v>
      </c>
      <c r="L43" s="151"/>
      <c r="M43" s="188" t="s">
        <v>407</v>
      </c>
      <c r="N43" s="83"/>
      <c r="O43" s="70">
        <f>IF(P43="IN",'BOM_Phan II'!$Y$3,"")</f>
        <v>1</v>
      </c>
      <c r="P43" s="69" t="str">
        <f t="shared" si="28"/>
        <v>IN</v>
      </c>
    </row>
    <row r="44" spans="1:16" ht="30" customHeight="1">
      <c r="A44" s="70" t="str">
        <f t="shared" si="26"/>
        <v>RO.FF.02A.R</v>
      </c>
      <c r="B44" s="70" t="str">
        <f t="shared" si="27"/>
        <v>Muc 1.1</v>
      </c>
      <c r="C44" s="158">
        <f>IF(P44="IN",MAX($C$34:$C43)+1,0)</f>
        <v>10</v>
      </c>
      <c r="D44" s="83" t="s">
        <v>350</v>
      </c>
      <c r="E44" s="33" t="s">
        <v>349</v>
      </c>
      <c r="F44" s="79" t="s">
        <v>325</v>
      </c>
      <c r="G44" s="174" t="s">
        <v>351</v>
      </c>
      <c r="H44" s="174" t="s">
        <v>331</v>
      </c>
      <c r="I44" s="174"/>
      <c r="J44" s="151">
        <v>8</v>
      </c>
      <c r="K44" s="151">
        <v>4</v>
      </c>
      <c r="L44" s="151"/>
      <c r="M44" s="188" t="s">
        <v>408</v>
      </c>
      <c r="N44" s="83"/>
      <c r="O44" s="70">
        <f>IF(P44="IN",'BOM_Phan II'!$Y$3,"")</f>
        <v>1</v>
      </c>
      <c r="P44" s="69" t="str">
        <f t="shared" si="28"/>
        <v>IN</v>
      </c>
    </row>
    <row r="45" spans="1:16" ht="30" customHeight="1">
      <c r="A45" s="70" t="str">
        <f t="shared" si="23"/>
        <v>RO.FF.02A.R</v>
      </c>
      <c r="B45" s="70" t="str">
        <f t="shared" si="24"/>
        <v>Muc 1.1</v>
      </c>
      <c r="C45" s="158">
        <f>IF(P45="IN",MAX($C$34:$C44)+1,0)</f>
        <v>11</v>
      </c>
      <c r="D45" s="83" t="s">
        <v>346</v>
      </c>
      <c r="E45" s="33" t="s">
        <v>345</v>
      </c>
      <c r="F45" s="79" t="s">
        <v>325</v>
      </c>
      <c r="G45" s="174" t="s">
        <v>347</v>
      </c>
      <c r="H45" s="174" t="s">
        <v>348</v>
      </c>
      <c r="I45" s="174"/>
      <c r="J45" s="151"/>
      <c r="K45" s="151">
        <v>14</v>
      </c>
      <c r="L45" s="151"/>
      <c r="M45" s="188"/>
      <c r="N45" s="83"/>
      <c r="O45" s="70">
        <f>IF(P45="IN",'BOM_Phan II'!$Y$3,"")</f>
        <v>1</v>
      </c>
      <c r="P45" s="69" t="str">
        <f t="shared" si="25"/>
        <v>IN</v>
      </c>
    </row>
    <row r="46" spans="1:16" ht="30" customHeight="1">
      <c r="A46" s="70" t="str">
        <f t="shared" si="23"/>
        <v>RO.FF.02A.R</v>
      </c>
      <c r="B46" s="70" t="str">
        <f t="shared" si="24"/>
        <v>Muc 1.1</v>
      </c>
      <c r="C46" s="158">
        <f>IF(P46="IN",MAX($C$34:$C45)+1,0)</f>
        <v>12</v>
      </c>
      <c r="D46" s="83" t="s">
        <v>353</v>
      </c>
      <c r="E46" s="33" t="s">
        <v>352</v>
      </c>
      <c r="F46" s="79" t="s">
        <v>325</v>
      </c>
      <c r="G46" s="174" t="s">
        <v>354</v>
      </c>
      <c r="H46" s="174" t="s">
        <v>331</v>
      </c>
      <c r="I46" s="174"/>
      <c r="J46" s="151"/>
      <c r="K46" s="151">
        <v>14</v>
      </c>
      <c r="L46" s="151"/>
      <c r="M46" s="188"/>
      <c r="N46" s="83"/>
      <c r="O46" s="70">
        <f>IF(P46="IN",'BOM_Phan II'!$Y$3,"")</f>
        <v>1</v>
      </c>
      <c r="P46" s="69" t="str">
        <f t="shared" si="25"/>
        <v>IN</v>
      </c>
    </row>
    <row r="47" spans="1:16" ht="30" customHeight="1">
      <c r="A47" s="70" t="str">
        <f t="shared" si="20"/>
        <v>RO.FF.02A.R</v>
      </c>
      <c r="B47" s="70" t="str">
        <f t="shared" si="21"/>
        <v>Muc 1.1</v>
      </c>
      <c r="C47" s="158">
        <f>IF(P47="IN",MAX($C$34:$C46)+1,0)</f>
        <v>13</v>
      </c>
      <c r="D47" s="83" t="s">
        <v>401</v>
      </c>
      <c r="E47" s="33" t="s">
        <v>400</v>
      </c>
      <c r="F47" s="79" t="s">
        <v>325</v>
      </c>
      <c r="G47" s="174" t="s">
        <v>402</v>
      </c>
      <c r="H47" s="174" t="s">
        <v>331</v>
      </c>
      <c r="I47" s="174"/>
      <c r="J47" s="151"/>
      <c r="K47" s="151">
        <v>12</v>
      </c>
      <c r="L47" s="151"/>
      <c r="M47" s="188" t="s">
        <v>403</v>
      </c>
      <c r="N47" s="83"/>
      <c r="O47" s="70">
        <f>IF(P47="IN",'BOM_Phan II'!$Y$3,"")</f>
        <v>1</v>
      </c>
      <c r="P47" s="69" t="str">
        <f t="shared" si="22"/>
        <v>IN</v>
      </c>
    </row>
    <row r="48" spans="1:16" ht="27" hidden="1" customHeight="1">
      <c r="A48" s="70" t="str">
        <f t="shared" si="14"/>
        <v/>
      </c>
      <c r="B48" s="70" t="str">
        <f t="shared" si="15"/>
        <v/>
      </c>
      <c r="C48" s="158">
        <f>IF(P48="IN",MAX($C$34:$C47)+1,0)</f>
        <v>0</v>
      </c>
      <c r="D48" s="83"/>
      <c r="E48" s="33"/>
      <c r="F48" s="79"/>
      <c r="G48" s="174"/>
      <c r="H48" s="174"/>
      <c r="I48" s="174"/>
      <c r="J48" s="151"/>
      <c r="K48" s="151"/>
      <c r="L48" s="151"/>
      <c r="M48" s="188"/>
      <c r="N48" s="83"/>
      <c r="O48" s="70" t="str">
        <f>IF(P48="IN",'BOM_Phan II'!$Y$3,"")</f>
        <v/>
      </c>
      <c r="P48" s="69" t="str">
        <f t="shared" si="19"/>
        <v/>
      </c>
    </row>
    <row r="49" spans="1:16" ht="27" hidden="1" customHeight="1">
      <c r="A49" s="70" t="str">
        <f t="shared" ref="A49" si="29">IF(P49="IN",$E$6,"")</f>
        <v/>
      </c>
      <c r="B49" s="70" t="str">
        <f t="shared" ref="B49" si="30">IF(P49="IN","Muc "&amp;$E$7,"")</f>
        <v/>
      </c>
      <c r="C49" s="158">
        <f>IF(P49="IN",MAX($C$34:$C48)+1,0)</f>
        <v>0</v>
      </c>
      <c r="D49" s="83"/>
      <c r="E49" s="33"/>
      <c r="F49" s="79"/>
      <c r="G49" s="174"/>
      <c r="H49" s="174"/>
      <c r="I49" s="174"/>
      <c r="J49" s="151"/>
      <c r="K49" s="151"/>
      <c r="L49" s="151"/>
      <c r="M49" s="188"/>
      <c r="N49" s="83"/>
      <c r="O49" s="70" t="str">
        <f>IF(P49="IN",'BOM_Phan II'!$Y$3,"")</f>
        <v/>
      </c>
      <c r="P49" s="69" t="str">
        <f t="shared" ref="P49" si="31">IF(OR(E49&lt;&gt;"",D49&lt;&gt;""),"IN","")</f>
        <v/>
      </c>
    </row>
    <row r="50" spans="1:16" ht="27" hidden="1" customHeight="1">
      <c r="A50" s="70" t="str">
        <f t="shared" si="14"/>
        <v/>
      </c>
      <c r="B50" s="70" t="str">
        <f t="shared" si="15"/>
        <v/>
      </c>
      <c r="C50" s="158">
        <f>IF(P50="IN",MAX($C$34:$C49)+1,0)</f>
        <v>0</v>
      </c>
      <c r="D50" s="83"/>
      <c r="E50" s="33"/>
      <c r="F50" s="79"/>
      <c r="G50" s="174"/>
      <c r="H50" s="174"/>
      <c r="I50" s="174"/>
      <c r="J50" s="151"/>
      <c r="K50" s="151"/>
      <c r="L50" s="151"/>
      <c r="M50" s="188"/>
      <c r="N50" s="83"/>
      <c r="O50" s="70" t="str">
        <f>IF(P50="IN",'BOM_Phan II'!$Y$3,"")</f>
        <v/>
      </c>
      <c r="P50" s="69" t="str">
        <f t="shared" si="19"/>
        <v/>
      </c>
    </row>
    <row r="51" spans="1:16" ht="27" hidden="1" customHeight="1">
      <c r="A51" s="70" t="str">
        <f t="shared" ref="A51" si="32">IF(P51="IN",$E$6,"")</f>
        <v/>
      </c>
      <c r="B51" s="70" t="str">
        <f t="shared" ref="B51" si="33">IF(P51="IN","Muc "&amp;$E$7,"")</f>
        <v/>
      </c>
      <c r="C51" s="158">
        <f>IF(P51="IN",MAX($C$34:$C50)+1,0)</f>
        <v>0</v>
      </c>
      <c r="D51" s="83"/>
      <c r="E51" s="33"/>
      <c r="F51" s="79"/>
      <c r="G51" s="174"/>
      <c r="H51" s="174"/>
      <c r="I51" s="174"/>
      <c r="J51" s="151"/>
      <c r="K51" s="151"/>
      <c r="L51" s="151"/>
      <c r="M51" s="188"/>
      <c r="N51" s="83"/>
      <c r="O51" s="70" t="str">
        <f>IF(P51="IN",'BOM_Phan II'!$Y$3,"")</f>
        <v/>
      </c>
      <c r="P51" s="69" t="str">
        <f t="shared" ref="P51" si="34">IF(OR(E51&lt;&gt;"",D51&lt;&gt;""),"IN","")</f>
        <v/>
      </c>
    </row>
    <row r="52" spans="1:16" ht="27" customHeight="1">
      <c r="A52" s="70" t="str">
        <f t="shared" ref="A52:A64" si="35">IF(P52="IN",$E$6,"")</f>
        <v>RO.FF.02A.R</v>
      </c>
      <c r="B52" s="70" t="str">
        <f t="shared" ref="B52:B64" si="36">IF(P52="IN","Muc "&amp;$E$7,"")</f>
        <v>Muc 1.1</v>
      </c>
      <c r="C52" s="157" t="s">
        <v>418</v>
      </c>
      <c r="D52" s="152" t="s">
        <v>52</v>
      </c>
      <c r="E52" s="164"/>
      <c r="F52" s="165"/>
      <c r="G52" s="173"/>
      <c r="H52" s="173"/>
      <c r="I52" s="173"/>
      <c r="J52" s="168"/>
      <c r="K52" s="168"/>
      <c r="L52" s="168"/>
      <c r="M52" s="190"/>
      <c r="N52" s="166"/>
      <c r="O52" s="70">
        <f>IF(P52="IN",'BOM_Phan II'!$Y$3,"")</f>
        <v>1</v>
      </c>
      <c r="P52" s="69" t="str">
        <f t="shared" ref="P52:P64" si="37">IF(OR(E52&lt;&gt;"",D52&lt;&gt;""),"IN","")</f>
        <v>IN</v>
      </c>
    </row>
    <row r="53" spans="1:16" ht="33" customHeight="1">
      <c r="A53" s="70" t="str">
        <f t="shared" ref="A53:A63" si="38">IF(P53="IN",$E$6,"")</f>
        <v>RO.FF.02A.R</v>
      </c>
      <c r="B53" s="70" t="str">
        <f t="shared" ref="B53:B63" si="39">IF(P53="IN","Muc "&amp;$E$7,"")</f>
        <v>Muc 1.1</v>
      </c>
      <c r="C53" s="158">
        <f>IF(P53="IN",MAX($C52:$C$52)+1,0)</f>
        <v>1</v>
      </c>
      <c r="D53" s="83" t="s">
        <v>356</v>
      </c>
      <c r="E53" s="26" t="s">
        <v>355</v>
      </c>
      <c r="F53" s="79" t="s">
        <v>357</v>
      </c>
      <c r="G53" s="174" t="s">
        <v>358</v>
      </c>
      <c r="H53" s="174"/>
      <c r="I53" s="174" t="s">
        <v>359</v>
      </c>
      <c r="J53" s="151"/>
      <c r="K53" s="151">
        <v>2</v>
      </c>
      <c r="L53" s="151"/>
      <c r="M53" s="188" t="s">
        <v>360</v>
      </c>
      <c r="N53" s="281"/>
      <c r="O53" s="70">
        <f>IF(P53="IN",'BOM_Phan II'!$Y$3,"")</f>
        <v>1</v>
      </c>
      <c r="P53" s="69" t="str">
        <f t="shared" ref="P53:P63" si="40">IF(OR(E53&lt;&gt;"",D53&lt;&gt;""),"IN","")</f>
        <v>IN</v>
      </c>
    </row>
    <row r="54" spans="1:16" ht="33" customHeight="1">
      <c r="A54" s="70" t="str">
        <f t="shared" ref="A54:A60" si="41">IF(P54="IN",$E$6,"")</f>
        <v>RO.FF.02A.R</v>
      </c>
      <c r="B54" s="70" t="str">
        <f t="shared" ref="B54:B60" si="42">IF(P54="IN","Muc "&amp;$E$7,"")</f>
        <v>Muc 1.1</v>
      </c>
      <c r="C54" s="158">
        <f>IF(P54="IN",MAX($C$52:$C53)+1,0)</f>
        <v>2</v>
      </c>
      <c r="D54" s="83" t="s">
        <v>362</v>
      </c>
      <c r="E54" s="26" t="s">
        <v>361</v>
      </c>
      <c r="F54" s="79" t="s">
        <v>357</v>
      </c>
      <c r="G54" s="174" t="s">
        <v>363</v>
      </c>
      <c r="H54" s="174" t="s">
        <v>364</v>
      </c>
      <c r="I54" s="174" t="s">
        <v>359</v>
      </c>
      <c r="J54" s="151"/>
      <c r="K54" s="151">
        <v>1</v>
      </c>
      <c r="L54" s="151"/>
      <c r="M54" s="188"/>
      <c r="N54" s="180"/>
      <c r="O54" s="70">
        <f>IF(P54="IN",'BOM_Phan II'!$Y$3,"")</f>
        <v>1</v>
      </c>
      <c r="P54" s="69" t="str">
        <f t="shared" ref="P54:P60" si="43">IF(OR(E54&lt;&gt;"",D54&lt;&gt;""),"IN","")</f>
        <v>IN</v>
      </c>
    </row>
    <row r="55" spans="1:16" ht="33" customHeight="1">
      <c r="A55" s="70" t="str">
        <f t="shared" si="41"/>
        <v>RO.FF.02A.R</v>
      </c>
      <c r="B55" s="70" t="str">
        <f t="shared" si="42"/>
        <v>Muc 1.1</v>
      </c>
      <c r="C55" s="158">
        <f>IF(P55="IN",MAX($C$52:$C54)+1,0)</f>
        <v>3</v>
      </c>
      <c r="D55" s="83" t="s">
        <v>366</v>
      </c>
      <c r="E55" s="26" t="s">
        <v>365</v>
      </c>
      <c r="F55" s="79" t="s">
        <v>367</v>
      </c>
      <c r="G55" s="174" t="s">
        <v>368</v>
      </c>
      <c r="H55" s="174" t="s">
        <v>369</v>
      </c>
      <c r="I55" s="174" t="s">
        <v>359</v>
      </c>
      <c r="J55" s="151"/>
      <c r="K55" s="151">
        <v>6</v>
      </c>
      <c r="L55" s="151"/>
      <c r="M55" s="188" t="s">
        <v>370</v>
      </c>
      <c r="N55" s="180"/>
      <c r="O55" s="70">
        <f>IF(P55="IN",'BOM_Phan II'!$Y$3,"")</f>
        <v>1</v>
      </c>
      <c r="P55" s="69" t="str">
        <f t="shared" si="43"/>
        <v>IN</v>
      </c>
    </row>
    <row r="56" spans="1:16" ht="33" customHeight="1">
      <c r="A56" s="70" t="str">
        <f t="shared" si="41"/>
        <v>RO.FF.02A.R</v>
      </c>
      <c r="B56" s="70" t="str">
        <f t="shared" si="42"/>
        <v>Muc 1.1</v>
      </c>
      <c r="C56" s="158">
        <f>IF(P56="IN",MAX($C$52:$C55)+1,0)</f>
        <v>4</v>
      </c>
      <c r="D56" s="83" t="s">
        <v>372</v>
      </c>
      <c r="E56" s="26" t="s">
        <v>371</v>
      </c>
      <c r="F56" s="79" t="s">
        <v>357</v>
      </c>
      <c r="G56" s="174"/>
      <c r="H56" s="174" t="s">
        <v>369</v>
      </c>
      <c r="I56" s="174" t="s">
        <v>359</v>
      </c>
      <c r="J56" s="151"/>
      <c r="K56" s="151">
        <v>4</v>
      </c>
      <c r="L56" s="151"/>
      <c r="M56" s="188" t="s">
        <v>420</v>
      </c>
      <c r="N56" s="282"/>
      <c r="O56" s="70">
        <f>IF(P56="IN",'BOM_Phan II'!$Y$3,"")</f>
        <v>1</v>
      </c>
      <c r="P56" s="69" t="str">
        <f t="shared" si="43"/>
        <v>IN</v>
      </c>
    </row>
    <row r="57" spans="1:16" ht="33" customHeight="1">
      <c r="A57" s="70" t="str">
        <f t="shared" si="41"/>
        <v>RO.FF.02A.R</v>
      </c>
      <c r="B57" s="70" t="str">
        <f t="shared" si="42"/>
        <v>Muc 1.1</v>
      </c>
      <c r="C57" s="158">
        <f>IF(P57="IN",MAX($C$52:$C56)+1,0)</f>
        <v>5</v>
      </c>
      <c r="D57" s="83"/>
      <c r="E57" s="26" t="s">
        <v>373</v>
      </c>
      <c r="F57" s="79" t="s">
        <v>367</v>
      </c>
      <c r="G57" s="174"/>
      <c r="H57" s="174"/>
      <c r="I57" s="174"/>
      <c r="J57" s="151"/>
      <c r="K57" s="151">
        <v>2</v>
      </c>
      <c r="L57" s="151"/>
      <c r="M57" s="188"/>
      <c r="N57" s="180"/>
      <c r="O57" s="70">
        <f>IF(P57="IN",'BOM_Phan II'!$Y$3,"")</f>
        <v>1</v>
      </c>
      <c r="P57" s="69" t="str">
        <f t="shared" si="43"/>
        <v>IN</v>
      </c>
    </row>
    <row r="58" spans="1:16" ht="33" customHeight="1">
      <c r="A58" s="70" t="str">
        <f t="shared" si="41"/>
        <v>RO.FF.02A.R</v>
      </c>
      <c r="B58" s="70" t="str">
        <f t="shared" si="42"/>
        <v>Muc 1.1</v>
      </c>
      <c r="C58" s="158">
        <f>IF(P58="IN",MAX($C$52:$C57)+1,0)</f>
        <v>6</v>
      </c>
      <c r="D58" s="83" t="s">
        <v>375</v>
      </c>
      <c r="E58" s="26" t="s">
        <v>374</v>
      </c>
      <c r="F58" s="79" t="s">
        <v>367</v>
      </c>
      <c r="G58" s="174"/>
      <c r="H58" s="174"/>
      <c r="I58" s="174" t="s">
        <v>376</v>
      </c>
      <c r="J58" s="151"/>
      <c r="K58" s="151">
        <v>50</v>
      </c>
      <c r="L58" s="151"/>
      <c r="M58" s="188" t="s">
        <v>377</v>
      </c>
      <c r="N58" s="283"/>
      <c r="O58" s="70">
        <f>IF(P58="IN",'BOM_Phan II'!$Y$3,"")</f>
        <v>1</v>
      </c>
      <c r="P58" s="69" t="str">
        <f t="shared" si="43"/>
        <v>IN</v>
      </c>
    </row>
    <row r="59" spans="1:16" ht="33" customHeight="1">
      <c r="A59" s="70" t="str">
        <f t="shared" si="41"/>
        <v>RO.FF.02A.R</v>
      </c>
      <c r="B59" s="70" t="str">
        <f t="shared" si="42"/>
        <v>Muc 1.1</v>
      </c>
      <c r="C59" s="158">
        <f>IF(P59="IN",MAX($C$52:$C58)+1,0)</f>
        <v>7</v>
      </c>
      <c r="D59" s="83" t="s">
        <v>379</v>
      </c>
      <c r="E59" s="26" t="s">
        <v>378</v>
      </c>
      <c r="F59" s="79" t="s">
        <v>367</v>
      </c>
      <c r="G59" s="174"/>
      <c r="H59" s="174"/>
      <c r="I59" s="174" t="s">
        <v>376</v>
      </c>
      <c r="J59" s="151"/>
      <c r="K59" s="151">
        <v>50</v>
      </c>
      <c r="L59" s="151"/>
      <c r="M59" s="188"/>
      <c r="N59" s="180"/>
      <c r="O59" s="70">
        <f>IF(P59="IN",'BOM_Phan II'!$Y$3,"")</f>
        <v>1</v>
      </c>
      <c r="P59" s="69" t="str">
        <f t="shared" si="43"/>
        <v>IN</v>
      </c>
    </row>
    <row r="60" spans="1:16" ht="33" customHeight="1">
      <c r="A60" s="70" t="str">
        <f t="shared" si="41"/>
        <v>RO.FF.02A.R</v>
      </c>
      <c r="B60" s="70" t="str">
        <f t="shared" si="42"/>
        <v>Muc 1.1</v>
      </c>
      <c r="C60" s="158">
        <f>IF(P60="IN",MAX($C$52:$C59)+1,0)</f>
        <v>8</v>
      </c>
      <c r="D60" s="83" t="s">
        <v>381</v>
      </c>
      <c r="E60" s="26" t="s">
        <v>380</v>
      </c>
      <c r="F60" s="79" t="s">
        <v>367</v>
      </c>
      <c r="G60" s="174" t="s">
        <v>382</v>
      </c>
      <c r="H60" s="174"/>
      <c r="I60" s="174" t="s">
        <v>376</v>
      </c>
      <c r="J60" s="151"/>
      <c r="K60" s="151">
        <v>16</v>
      </c>
      <c r="L60" s="151"/>
      <c r="M60" s="188" t="s">
        <v>382</v>
      </c>
      <c r="N60" s="284"/>
      <c r="O60" s="70">
        <f>IF(P60="IN",'BOM_Phan II'!$Y$3,"")</f>
        <v>1</v>
      </c>
      <c r="P60" s="69" t="str">
        <f t="shared" si="43"/>
        <v>IN</v>
      </c>
    </row>
    <row r="61" spans="1:16" ht="27" hidden="1" customHeight="1">
      <c r="A61" s="70" t="str">
        <f t="shared" si="38"/>
        <v/>
      </c>
      <c r="B61" s="70" t="str">
        <f t="shared" si="39"/>
        <v/>
      </c>
      <c r="C61" s="158">
        <f>IF(P61="IN",MAX($C$52:$C53)+1,0)</f>
        <v>0</v>
      </c>
      <c r="D61" s="83"/>
      <c r="E61" s="26"/>
      <c r="F61" s="79"/>
      <c r="G61" s="174"/>
      <c r="H61" s="174"/>
      <c r="I61" s="174"/>
      <c r="J61" s="151"/>
      <c r="K61" s="151"/>
      <c r="L61" s="151"/>
      <c r="M61" s="188"/>
      <c r="N61" s="180"/>
      <c r="O61" s="70" t="str">
        <f>IF(P61="IN",'BOM_Phan II'!$Y$3,"")</f>
        <v/>
      </c>
      <c r="P61" s="69" t="str">
        <f t="shared" si="40"/>
        <v/>
      </c>
    </row>
    <row r="62" spans="1:16" ht="27" hidden="1" customHeight="1">
      <c r="A62" s="70" t="str">
        <f t="shared" si="38"/>
        <v/>
      </c>
      <c r="B62" s="70" t="str">
        <f t="shared" si="39"/>
        <v/>
      </c>
      <c r="C62" s="158">
        <f>IF(P62="IN",MAX($C$52:$C61)+1,0)</f>
        <v>0</v>
      </c>
      <c r="D62" s="83"/>
      <c r="E62" s="26"/>
      <c r="F62" s="79"/>
      <c r="G62" s="174"/>
      <c r="H62" s="174"/>
      <c r="I62" s="174"/>
      <c r="J62" s="151"/>
      <c r="K62" s="151"/>
      <c r="L62" s="151"/>
      <c r="M62" s="188"/>
      <c r="N62" s="180"/>
      <c r="O62" s="70" t="str">
        <f>IF(P62="IN",'BOM_Phan II'!$Y$3,"")</f>
        <v/>
      </c>
      <c r="P62" s="69" t="str">
        <f t="shared" si="40"/>
        <v/>
      </c>
    </row>
    <row r="63" spans="1:16" ht="27" hidden="1" customHeight="1">
      <c r="A63" s="70" t="str">
        <f t="shared" si="38"/>
        <v/>
      </c>
      <c r="B63" s="70" t="str">
        <f t="shared" si="39"/>
        <v/>
      </c>
      <c r="C63" s="158">
        <f>IF(P63="IN",MAX($C$52:$C62)+1,0)</f>
        <v>0</v>
      </c>
      <c r="D63" s="83"/>
      <c r="E63" s="26"/>
      <c r="F63" s="79"/>
      <c r="G63" s="174"/>
      <c r="H63" s="174"/>
      <c r="I63" s="174"/>
      <c r="J63" s="151"/>
      <c r="K63" s="151"/>
      <c r="L63" s="151"/>
      <c r="M63" s="188"/>
      <c r="N63" s="180"/>
      <c r="O63" s="70" t="str">
        <f>IF(P63="IN",'BOM_Phan II'!$Y$3,"")</f>
        <v/>
      </c>
      <c r="P63" s="69" t="str">
        <f t="shared" si="40"/>
        <v/>
      </c>
    </row>
    <row r="64" spans="1:16" ht="27" hidden="1" customHeight="1">
      <c r="A64" s="70" t="str">
        <f t="shared" si="35"/>
        <v/>
      </c>
      <c r="B64" s="70" t="str">
        <f t="shared" si="36"/>
        <v/>
      </c>
      <c r="C64" s="158">
        <f>IF(P64="IN",MAX($C$52:$C63)+1,0)</f>
        <v>0</v>
      </c>
      <c r="D64" s="83"/>
      <c r="E64" s="26"/>
      <c r="F64" s="79"/>
      <c r="G64" s="174"/>
      <c r="H64" s="174"/>
      <c r="I64" s="174"/>
      <c r="J64" s="151"/>
      <c r="K64" s="151"/>
      <c r="L64" s="151"/>
      <c r="M64" s="188"/>
      <c r="N64" s="180"/>
      <c r="O64" s="70" t="str">
        <f>IF(P64="IN",'BOM_Phan II'!$Y$3,"")</f>
        <v/>
      </c>
      <c r="P64" s="69" t="str">
        <f t="shared" si="37"/>
        <v/>
      </c>
    </row>
    <row r="65" spans="1:16" ht="27" hidden="1" customHeight="1">
      <c r="A65" s="70" t="str">
        <f t="shared" ref="A65:A67" si="44">IF(P65="IN",$E$6,"")</f>
        <v/>
      </c>
      <c r="B65" s="70" t="str">
        <f t="shared" ref="B65:B67" si="45">IF(P65="IN","Muc "&amp;$E$7,"")</f>
        <v/>
      </c>
      <c r="C65" s="158">
        <f>IF(P65="IN",MAX($C$52:$C64)+1,0)</f>
        <v>0</v>
      </c>
      <c r="D65" s="83"/>
      <c r="E65" s="26"/>
      <c r="F65" s="79"/>
      <c r="G65" s="174"/>
      <c r="H65" s="174"/>
      <c r="I65" s="174"/>
      <c r="J65" s="151"/>
      <c r="K65" s="151"/>
      <c r="L65" s="151"/>
      <c r="M65" s="188"/>
      <c r="N65" s="180"/>
      <c r="O65" s="70" t="str">
        <f>IF(P65="IN",'BOM_Phan II'!$Y$3,"")</f>
        <v/>
      </c>
      <c r="P65" s="69" t="str">
        <f t="shared" ref="P65:P67" si="46">IF(OR(E65&lt;&gt;"",D65&lt;&gt;""),"IN","")</f>
        <v/>
      </c>
    </row>
    <row r="66" spans="1:16" ht="27" hidden="1" customHeight="1">
      <c r="A66" s="70" t="str">
        <f t="shared" si="44"/>
        <v/>
      </c>
      <c r="B66" s="70" t="str">
        <f t="shared" si="45"/>
        <v/>
      </c>
      <c r="C66" s="158">
        <f>IF(P66="IN",MAX($C$52:$C65)+1,0)</f>
        <v>0</v>
      </c>
      <c r="D66" s="83"/>
      <c r="E66" s="26"/>
      <c r="F66" s="79"/>
      <c r="G66" s="174"/>
      <c r="H66" s="174"/>
      <c r="I66" s="174"/>
      <c r="J66" s="151"/>
      <c r="K66" s="151"/>
      <c r="L66" s="151"/>
      <c r="M66" s="188"/>
      <c r="N66" s="180"/>
      <c r="O66" s="70" t="str">
        <f>IF(P66="IN",'BOM_Phan II'!$Y$3,"")</f>
        <v/>
      </c>
      <c r="P66" s="69" t="str">
        <f t="shared" si="46"/>
        <v/>
      </c>
    </row>
    <row r="67" spans="1:16" ht="27" hidden="1" customHeight="1">
      <c r="A67" s="70" t="str">
        <f t="shared" si="44"/>
        <v/>
      </c>
      <c r="B67" s="70" t="str">
        <f t="shared" si="45"/>
        <v/>
      </c>
      <c r="C67" s="158">
        <f>IF(P67="IN",MAX($C$52:$C66)+1,0)</f>
        <v>0</v>
      </c>
      <c r="D67" s="83"/>
      <c r="E67" s="26"/>
      <c r="F67" s="79"/>
      <c r="G67" s="174"/>
      <c r="H67" s="174"/>
      <c r="I67" s="174"/>
      <c r="J67" s="151"/>
      <c r="K67" s="151"/>
      <c r="L67" s="151"/>
      <c r="M67" s="188"/>
      <c r="N67" s="180"/>
      <c r="O67" s="70" t="str">
        <f>IF(P67="IN",'BOM_Phan II'!$Y$3,"")</f>
        <v/>
      </c>
      <c r="P67" s="69" t="str">
        <f t="shared" si="46"/>
        <v/>
      </c>
    </row>
    <row r="68" spans="1:16" ht="27" customHeight="1">
      <c r="A68" s="70" t="str">
        <f t="shared" ref="A68" si="47">IF(P68="IN",$E$6,"")</f>
        <v>RO.FF.02A.R</v>
      </c>
      <c r="B68" s="70" t="str">
        <f t="shared" ref="B68" si="48">IF(P68="IN","Muc "&amp;$E$7,"")</f>
        <v>Muc 1.1</v>
      </c>
      <c r="C68" s="157" t="s">
        <v>419</v>
      </c>
      <c r="D68" s="152" t="s">
        <v>53</v>
      </c>
      <c r="E68" s="169"/>
      <c r="F68" s="170"/>
      <c r="G68" s="176"/>
      <c r="H68" s="176"/>
      <c r="I68" s="176"/>
      <c r="J68" s="168"/>
      <c r="K68" s="168"/>
      <c r="L68" s="168"/>
      <c r="M68" s="190"/>
      <c r="N68" s="166"/>
      <c r="O68" s="70">
        <f>IF(P68="IN",'BOM_Phan II'!$Y$3,"")</f>
        <v>1</v>
      </c>
      <c r="P68" s="69" t="str">
        <f t="shared" ref="P68" si="49">IF(OR(E68&lt;&gt;"",D68&lt;&gt;""),"IN","")</f>
        <v>IN</v>
      </c>
    </row>
    <row r="69" spans="1:16" ht="27" customHeight="1">
      <c r="A69" s="70" t="str">
        <f t="shared" ref="A69:A72" si="50">IF(P69="IN",$E$6,"")</f>
        <v>RO.FF.02A.R</v>
      </c>
      <c r="B69" s="70" t="str">
        <f t="shared" ref="B69:B72" si="51">IF(P69="IN","Muc "&amp;$E$7,"")</f>
        <v>Muc 1.1</v>
      </c>
      <c r="C69" s="158">
        <f>IF(P69="IN",MAX($C$68:$C68)+1,0)</f>
        <v>1</v>
      </c>
      <c r="D69" s="26" t="s">
        <v>383</v>
      </c>
      <c r="E69" s="26" t="s">
        <v>385</v>
      </c>
      <c r="F69" s="25" t="s">
        <v>386</v>
      </c>
      <c r="G69" s="175"/>
      <c r="H69" s="175"/>
      <c r="I69" s="175"/>
      <c r="J69" s="151">
        <v>6</v>
      </c>
      <c r="K69" s="151"/>
      <c r="L69" s="151"/>
      <c r="M69" s="191" t="s">
        <v>396</v>
      </c>
      <c r="N69" s="159"/>
      <c r="O69" s="70">
        <f>IF(P69="IN",'BOM_Phan II'!$Y$3,"")</f>
        <v>1</v>
      </c>
      <c r="P69" s="69" t="str">
        <f t="shared" ref="P69:P72" si="52">IF(OR(E69&lt;&gt;"",D69&lt;&gt;""),"IN","")</f>
        <v>IN</v>
      </c>
    </row>
    <row r="70" spans="1:16" ht="27" customHeight="1">
      <c r="A70" s="70" t="str">
        <f t="shared" si="50"/>
        <v>RO.FF.02A.R</v>
      </c>
      <c r="B70" s="70" t="str">
        <f t="shared" si="51"/>
        <v>Muc 1.1</v>
      </c>
      <c r="C70" s="158">
        <f>IF(P70="IN",MAX($C$68:$C69)+1,0)</f>
        <v>2</v>
      </c>
      <c r="D70" s="26" t="s">
        <v>387</v>
      </c>
      <c r="E70" s="26" t="s">
        <v>389</v>
      </c>
      <c r="F70" s="25" t="s">
        <v>386</v>
      </c>
      <c r="G70" s="175"/>
      <c r="H70" s="175"/>
      <c r="I70" s="175"/>
      <c r="J70" s="151">
        <v>1</v>
      </c>
      <c r="K70" s="151"/>
      <c r="L70" s="151"/>
      <c r="M70" s="191" t="s">
        <v>396</v>
      </c>
      <c r="N70" s="159"/>
      <c r="O70" s="70">
        <f>IF(P70="IN",'BOM_Phan II'!$Y$3,"")</f>
        <v>1</v>
      </c>
      <c r="P70" s="69" t="str">
        <f t="shared" si="52"/>
        <v>IN</v>
      </c>
    </row>
    <row r="71" spans="1:16" ht="27" customHeight="1">
      <c r="A71" s="70" t="str">
        <f t="shared" si="50"/>
        <v>RO.FF.02A.R</v>
      </c>
      <c r="B71" s="70" t="str">
        <f t="shared" si="51"/>
        <v>Muc 1.1</v>
      </c>
      <c r="C71" s="158">
        <f>IF(P71="IN",MAX($C$68:$C70)+1,0)</f>
        <v>3</v>
      </c>
      <c r="D71" s="26" t="s">
        <v>388</v>
      </c>
      <c r="E71" s="26" t="s">
        <v>384</v>
      </c>
      <c r="F71" s="25" t="s">
        <v>386</v>
      </c>
      <c r="G71" s="175"/>
      <c r="H71" s="175"/>
      <c r="I71" s="175"/>
      <c r="J71" s="151">
        <v>1</v>
      </c>
      <c r="K71" s="151"/>
      <c r="L71" s="151"/>
      <c r="M71" s="191" t="s">
        <v>396</v>
      </c>
      <c r="N71" s="159"/>
      <c r="O71" s="70">
        <f>IF(P71="IN",'BOM_Phan II'!$Y$3,"")</f>
        <v>1</v>
      </c>
      <c r="P71" s="69" t="str">
        <f t="shared" si="52"/>
        <v>IN</v>
      </c>
    </row>
    <row r="72" spans="1:16" ht="27" customHeight="1">
      <c r="A72" s="70" t="str">
        <f t="shared" si="50"/>
        <v>RO.FF.02A.R</v>
      </c>
      <c r="B72" s="70" t="str">
        <f t="shared" si="51"/>
        <v>Muc 1.1</v>
      </c>
      <c r="C72" s="158">
        <f>IF(P72="IN",MAX($C$68:$C71)+1,0)</f>
        <v>4</v>
      </c>
      <c r="D72" s="26" t="s">
        <v>390</v>
      </c>
      <c r="E72" s="26" t="s">
        <v>391</v>
      </c>
      <c r="F72" s="25" t="s">
        <v>392</v>
      </c>
      <c r="G72" s="175"/>
      <c r="H72" s="175"/>
      <c r="I72" s="175"/>
      <c r="J72" s="151">
        <v>1</v>
      </c>
      <c r="K72" s="151"/>
      <c r="L72" s="151"/>
      <c r="M72" s="191" t="s">
        <v>397</v>
      </c>
      <c r="N72" s="159"/>
      <c r="O72" s="70">
        <f>IF(P72="IN",'BOM_Phan II'!$Y$3,"")</f>
        <v>1</v>
      </c>
      <c r="P72" s="69" t="str">
        <f t="shared" si="52"/>
        <v>IN</v>
      </c>
    </row>
    <row r="73" spans="1:16" ht="27" customHeight="1">
      <c r="A73" s="70" t="str">
        <f t="shared" ref="A73:A75" si="53">IF(P73="IN",$E$6,"")</f>
        <v>RO.FF.02A.R</v>
      </c>
      <c r="B73" s="70" t="str">
        <f t="shared" ref="B73:B75" si="54">IF(P73="IN","Muc "&amp;$E$7,"")</f>
        <v>Muc 1.1</v>
      </c>
      <c r="C73" s="158">
        <f>IF(P73="IN",MAX($C$68:$C72)+1,0)</f>
        <v>5</v>
      </c>
      <c r="D73" s="26" t="s">
        <v>393</v>
      </c>
      <c r="E73" s="26" t="s">
        <v>394</v>
      </c>
      <c r="F73" s="25" t="s">
        <v>392</v>
      </c>
      <c r="G73" s="175"/>
      <c r="H73" s="175"/>
      <c r="I73" s="175"/>
      <c r="J73" s="151">
        <v>1</v>
      </c>
      <c r="K73" s="151"/>
      <c r="L73" s="151"/>
      <c r="M73" s="191" t="s">
        <v>398</v>
      </c>
      <c r="N73" s="159"/>
      <c r="O73" s="70">
        <f>IF(P73="IN",'BOM_Phan II'!$Y$3,"")</f>
        <v>1</v>
      </c>
      <c r="P73" s="69" t="str">
        <f t="shared" ref="P73:P75" si="55">IF(OR(E73&lt;&gt;"",D73&lt;&gt;""),"IN","")</f>
        <v>IN</v>
      </c>
    </row>
    <row r="74" spans="1:16" ht="27" customHeight="1">
      <c r="A74" s="70" t="str">
        <f t="shared" si="53"/>
        <v>RO.FF.02A.R</v>
      </c>
      <c r="B74" s="70" t="str">
        <f t="shared" si="54"/>
        <v>Muc 1.1</v>
      </c>
      <c r="C74" s="158">
        <f>IF(P74="IN",MAX($C$68:$C73)+1,0)</f>
        <v>6</v>
      </c>
      <c r="D74" s="26" t="s">
        <v>395</v>
      </c>
      <c r="E74" s="26" t="s">
        <v>409</v>
      </c>
      <c r="F74" s="25" t="s">
        <v>386</v>
      </c>
      <c r="G74" s="175"/>
      <c r="H74" s="175"/>
      <c r="I74" s="175"/>
      <c r="J74" s="151">
        <v>1</v>
      </c>
      <c r="K74" s="151"/>
      <c r="L74" s="151"/>
      <c r="M74" s="191" t="s">
        <v>399</v>
      </c>
      <c r="N74" s="159"/>
      <c r="O74" s="70">
        <f>IF(P74="IN",'BOM_Phan II'!$Y$3,"")</f>
        <v>1</v>
      </c>
      <c r="P74" s="69" t="str">
        <f t="shared" si="55"/>
        <v>IN</v>
      </c>
    </row>
    <row r="75" spans="1:16" ht="27" hidden="1" customHeight="1">
      <c r="A75" s="70" t="str">
        <f t="shared" si="53"/>
        <v/>
      </c>
      <c r="B75" s="70" t="str">
        <f t="shared" si="54"/>
        <v/>
      </c>
      <c r="C75" s="158">
        <f>IF(P75="IN",MAX($C$68:$C74)+1,0)</f>
        <v>0</v>
      </c>
      <c r="D75" s="26"/>
      <c r="E75" s="26"/>
      <c r="F75" s="25"/>
      <c r="G75" s="175"/>
      <c r="H75" s="175"/>
      <c r="I75" s="175"/>
      <c r="J75" s="151"/>
      <c r="K75" s="151"/>
      <c r="L75" s="151"/>
      <c r="M75" s="188"/>
      <c r="N75" s="159"/>
      <c r="O75" s="70" t="str">
        <f>IF(P75="IN",'BOM_Phan II'!$Y$3,"")</f>
        <v/>
      </c>
      <c r="P75" s="69" t="str">
        <f t="shared" si="55"/>
        <v/>
      </c>
    </row>
    <row r="76" spans="1:16" ht="19.899999999999999" customHeight="1">
      <c r="C76" s="9"/>
      <c r="D76" s="11"/>
      <c r="E76" s="11"/>
      <c r="F76" s="9"/>
      <c r="G76" s="9"/>
      <c r="H76" s="9"/>
      <c r="I76" s="9"/>
      <c r="J76" s="17"/>
      <c r="K76" s="17"/>
      <c r="L76" s="17"/>
      <c r="M76" s="17"/>
      <c r="N76" s="11"/>
      <c r="O76" s="113"/>
      <c r="P76" s="69" t="s">
        <v>73</v>
      </c>
    </row>
    <row r="77" spans="1:16" ht="19.899999999999999" customHeight="1">
      <c r="C77" s="7"/>
      <c r="D77" s="7"/>
      <c r="E77" s="7"/>
      <c r="F77" s="7"/>
      <c r="G77" s="7"/>
      <c r="H77" s="7"/>
      <c r="I77" s="7"/>
      <c r="J77" s="64" t="str">
        <f ca="1">'BOM_Phan II'!P439</f>
        <v>Ngày 20 tháng 6 năm 2026</v>
      </c>
      <c r="K77" s="171"/>
      <c r="L77" s="171"/>
      <c r="M77" s="171"/>
      <c r="N77" s="11"/>
      <c r="O77" s="113"/>
      <c r="P77" s="69" t="s">
        <v>73</v>
      </c>
    </row>
    <row r="78" spans="1:16" ht="19.899999999999999" customHeight="1">
      <c r="C78" s="42"/>
      <c r="D78" s="71" t="str">
        <f>'BOM_Phan II'!G440</f>
        <v>Kiểm duyệt</v>
      </c>
      <c r="E78" s="38"/>
      <c r="F78" s="38"/>
      <c r="G78" s="38"/>
      <c r="H78" s="38"/>
      <c r="I78" s="38"/>
      <c r="J78" s="71" t="str">
        <f>+'BOM_Phan II'!P440</f>
        <v>Người Lập</v>
      </c>
      <c r="K78" s="74"/>
      <c r="L78" s="74"/>
      <c r="M78" s="74"/>
      <c r="N78" s="72"/>
      <c r="O78" s="114"/>
      <c r="P78" s="69" t="s">
        <v>73</v>
      </c>
    </row>
    <row r="79" spans="1:16" ht="19.899999999999999" customHeight="1">
      <c r="C79" s="42"/>
      <c r="D79" s="73"/>
      <c r="E79" s="38"/>
      <c r="F79" s="38"/>
      <c r="G79" s="38"/>
      <c r="H79" s="38"/>
      <c r="I79" s="38"/>
      <c r="J79" s="74"/>
      <c r="K79" s="74"/>
      <c r="L79" s="74"/>
      <c r="M79" s="74"/>
      <c r="N79" s="72"/>
      <c r="O79" s="114"/>
      <c r="P79" s="69" t="s">
        <v>73</v>
      </c>
    </row>
    <row r="80" spans="1:16" ht="19.899999999999999" customHeight="1">
      <c r="C80" s="42"/>
      <c r="D80" s="73"/>
      <c r="E80" s="38"/>
      <c r="F80" s="38"/>
      <c r="G80" s="38"/>
      <c r="H80" s="38"/>
      <c r="I80" s="38"/>
      <c r="J80" s="74"/>
      <c r="K80" s="74"/>
      <c r="L80" s="74"/>
      <c r="M80" s="74"/>
      <c r="N80" s="72"/>
      <c r="O80" s="114"/>
      <c r="P80" s="69" t="s">
        <v>73</v>
      </c>
    </row>
    <row r="81" spans="3:16" ht="19.899999999999999" customHeight="1">
      <c r="C81" s="42"/>
      <c r="D81" s="38"/>
      <c r="E81" s="8"/>
      <c r="F81" s="7"/>
      <c r="G81" s="7"/>
      <c r="H81" s="75"/>
      <c r="I81" s="75"/>
      <c r="J81" s="74"/>
      <c r="K81" s="74"/>
      <c r="L81" s="74"/>
      <c r="M81" s="74"/>
      <c r="N81" s="76"/>
      <c r="O81" s="115"/>
      <c r="P81" s="69" t="s">
        <v>73</v>
      </c>
    </row>
    <row r="82" spans="3:16" ht="19.899999999999999" customHeight="1">
      <c r="C82" s="99"/>
      <c r="D82" s="71" t="str">
        <f>'BOM_Phan II'!G444</f>
        <v xml:space="preserve"> Đỗ Hồng Thái</v>
      </c>
      <c r="E82" s="77"/>
      <c r="F82" s="77"/>
      <c r="G82" s="77"/>
      <c r="H82" s="77"/>
      <c r="I82" s="77"/>
      <c r="J82" s="71" t="str">
        <f>'BOM_Phan II'!P444</f>
        <v>Đặng Quốc Dự</v>
      </c>
      <c r="K82" s="74"/>
      <c r="L82" s="74"/>
      <c r="M82" s="74"/>
      <c r="N82" s="78"/>
      <c r="O82" s="116"/>
      <c r="P82" s="69" t="s">
        <v>73</v>
      </c>
    </row>
    <row r="83" spans="3:16" ht="19.899999999999999" customHeight="1">
      <c r="D83" s="14"/>
      <c r="E83" s="15"/>
      <c r="F83" s="15"/>
      <c r="N83" s="15"/>
      <c r="O83" s="15"/>
      <c r="P83" s="15"/>
    </row>
    <row r="84" spans="3:16" ht="15">
      <c r="D84" s="11"/>
      <c r="E84" s="309"/>
      <c r="F84" s="309"/>
      <c r="G84" s="9"/>
      <c r="H84" s="9"/>
      <c r="I84" s="9"/>
      <c r="J84" s="9"/>
      <c r="K84" s="9"/>
      <c r="L84" s="9"/>
      <c r="M84" s="9"/>
    </row>
  </sheetData>
  <sheetProtection formatCells="0" formatColumns="0" formatRows="0" insertHyperlinks="0" sort="0" autoFilter="0" pivotTables="0"/>
  <autoFilter ref="C11:P82" xr:uid="{E5AC22C1-90CF-4775-BD0C-4FDCF714855C}">
    <filterColumn colId="13">
      <customFilters>
        <customFilter operator="notEqual" val=" "/>
      </customFilters>
    </filterColumn>
  </autoFilter>
  <dataConsolidate/>
  <mergeCells count="25">
    <mergeCell ref="C8:D8"/>
    <mergeCell ref="C1:D3"/>
    <mergeCell ref="C4:D4"/>
    <mergeCell ref="C5:D5"/>
    <mergeCell ref="C6:D6"/>
    <mergeCell ref="C7:D7"/>
    <mergeCell ref="O10:O11"/>
    <mergeCell ref="A10:A11"/>
    <mergeCell ref="B10:B11"/>
    <mergeCell ref="C9:N9"/>
    <mergeCell ref="E84:F84"/>
    <mergeCell ref="C10:C11"/>
    <mergeCell ref="D10:D11"/>
    <mergeCell ref="E10:E11"/>
    <mergeCell ref="F10:F11"/>
    <mergeCell ref="G10:G11"/>
    <mergeCell ref="H10:H11"/>
    <mergeCell ref="I10:I11"/>
    <mergeCell ref="M10:M11"/>
    <mergeCell ref="L1:N1"/>
    <mergeCell ref="L2:N2"/>
    <mergeCell ref="L3:N3"/>
    <mergeCell ref="E1:J3"/>
    <mergeCell ref="J10:L10"/>
    <mergeCell ref="N10:N11"/>
  </mergeCells>
  <phoneticPr fontId="24" type="noConversion"/>
  <conditionalFormatting sqref="C48:N52 D57:N57 C53:M53 D58:M60 C12:N34 D54:M56 C54:C60 C35:M47 C61:N75">
    <cfRule type="cellIs" dxfId="64" priority="18" operator="equal">
      <formula>"LỖI DỮ LIỆU"</formula>
    </cfRule>
  </conditionalFormatting>
  <conditionalFormatting sqref="A48:XFD52 A53:M53 O53:XFD56 O58:XFD60 A1:XFD34 O35:XFD47 D58:M60 D54:M56 D57:XFD57 A54:C60 A35:M47 A61:XFD1048576">
    <cfRule type="expression" dxfId="63" priority="10">
      <formula>AND(ROW()=CELL("row"),COLUMN()=CELL("col"))</formula>
    </cfRule>
  </conditionalFormatting>
  <conditionalFormatting sqref="C48:N52 D57:N57 C53:M53 D58:M60 C10:N34 D54:M56 C54:C60 C35:M47 C61:N83">
    <cfRule type="expression" dxfId="62" priority="11">
      <formula>OR(ROW()=CELL("row"),COLUMN()=CELL("col"))</formula>
    </cfRule>
  </conditionalFormatting>
  <conditionalFormatting sqref="E23:E75">
    <cfRule type="duplicateValues" dxfId="61" priority="1"/>
  </conditionalFormatting>
  <dataValidations count="1">
    <dataValidation allowBlank="1" showInputMessage="1" showErrorMessage="1" promptTitle="Auto Input" prompt="Không nhập dữ liệu cạnh nếu không có gì đặc biệt" sqref="E13:E22" xr:uid="{7B2D7C66-BF49-457F-97DE-4B1B56909F4E}"/>
  </dataValidations>
  <printOptions horizontalCentered="1"/>
  <pageMargins left="0" right="0" top="0.25" bottom="0.25" header="0" footer="0"/>
  <pageSetup paperSize="9" scale="55" orientation="landscape" r:id="rId2"/>
  <headerFooter scaleWithDoc="0" alignWithMargins="0">
    <oddFooter>Page &amp;P of &amp;N</oddFooter>
  </headerFooter>
  <drawing r:id="rId3"/>
  <legacyDrawing r:id="rId4"/>
  <controls>
    <mc:AlternateContent xmlns:mc="http://schemas.openxmlformats.org/markup-compatibility/2006">
      <mc:Choice Requires="x14">
        <control shapeId="3073" r:id="rId5" name="lblUpdateStatus">
          <controlPr defaultSize="0" autoLine="0" autoPict="0" r:id="rId6">
            <anchor moveWithCells="1">
              <from>
                <xdr:col>15</xdr:col>
                <xdr:colOff>209550</xdr:colOff>
                <xdr:row>1</xdr:row>
                <xdr:rowOff>219075</xdr:rowOff>
              </from>
              <to>
                <xdr:col>22</xdr:col>
                <xdr:colOff>209550</xdr:colOff>
                <xdr:row>2</xdr:row>
                <xdr:rowOff>266700</xdr:rowOff>
              </to>
            </anchor>
          </controlPr>
        </control>
      </mc:Choice>
      <mc:Fallback>
        <control shapeId="3073" r:id="rId5" name="lblUpdateStatu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B2E4A-2C12-4062-9E54-8E095F4E340C}">
  <sheetPr codeName="Sheet4" filterMode="1">
    <tabColor rgb="FFFFFF00"/>
  </sheetPr>
  <dimension ref="A1:AD415"/>
  <sheetViews>
    <sheetView view="pageBreakPreview" zoomScale="95" zoomScaleNormal="100" zoomScaleSheetLayoutView="95" workbookViewId="0">
      <pane xSplit="2" ySplit="12" topLeftCell="C13" activePane="bottomRight" state="frozen"/>
      <selection pane="topRight" activeCell="C1" sqref="C1"/>
      <selection pane="bottomLeft" activeCell="A13" sqref="A13"/>
      <selection pane="bottomRight" activeCell="C12" sqref="C12"/>
    </sheetView>
  </sheetViews>
  <sheetFormatPr defaultColWidth="4.7109375" defaultRowHeight="25.15" customHeight="1"/>
  <cols>
    <col min="1" max="1" width="5.7109375" style="3" customWidth="1"/>
    <col min="2" max="2" width="6" style="3" customWidth="1"/>
    <col min="3" max="3" width="14" style="14" customWidth="1"/>
    <col min="4" max="4" width="10.5703125" style="3" customWidth="1"/>
    <col min="5" max="5" width="39.85546875" style="3" customWidth="1"/>
    <col min="6" max="6" width="11.85546875" style="14" customWidth="1"/>
    <col min="7" max="8" width="11.85546875" style="15" customWidth="1"/>
    <col min="9" max="9" width="10.7109375" style="15" customWidth="1"/>
    <col min="10" max="10" width="20.5703125" style="15" customWidth="1"/>
    <col min="11" max="11" width="12.5703125" style="15" customWidth="1"/>
    <col min="12" max="12" width="13.28515625" style="15" customWidth="1"/>
    <col min="13" max="13" width="12.28515625" style="15" customWidth="1"/>
    <col min="14" max="14" width="11.42578125" style="15" customWidth="1"/>
    <col min="15" max="15" width="21.85546875" style="3" customWidth="1"/>
    <col min="16" max="16" width="13" style="3" customWidth="1"/>
    <col min="17" max="17" width="23.140625" style="3" customWidth="1"/>
    <col min="18" max="18" width="4.5703125" style="3" customWidth="1"/>
    <col min="19" max="19" width="8.5703125" style="3" customWidth="1"/>
    <col min="20" max="20" width="5.28515625" style="3" customWidth="1"/>
    <col min="21" max="21" width="7" style="3" customWidth="1"/>
    <col min="22" max="22" width="6.85546875" style="3" customWidth="1"/>
    <col min="23" max="16384" width="4.7109375" style="3"/>
  </cols>
  <sheetData>
    <row r="1" spans="1:30" ht="21" customHeight="1">
      <c r="C1" s="320"/>
      <c r="D1" s="321"/>
      <c r="E1" s="291" t="s">
        <v>80</v>
      </c>
      <c r="F1" s="292"/>
      <c r="G1" s="292"/>
      <c r="H1" s="292"/>
      <c r="I1" s="292"/>
      <c r="J1" s="292"/>
      <c r="K1" s="293"/>
      <c r="L1" s="153" t="str">
        <f>'BOM_Phan II'!$P$1</f>
        <v>Số hiệu:</v>
      </c>
      <c r="M1" s="285" t="s">
        <v>43</v>
      </c>
      <c r="N1" s="286"/>
      <c r="O1" s="286"/>
      <c r="P1" s="286"/>
      <c r="Q1" s="287"/>
      <c r="R1" s="110"/>
    </row>
    <row r="2" spans="1:30" ht="24" customHeight="1">
      <c r="C2" s="322"/>
      <c r="D2" s="323"/>
      <c r="E2" s="294"/>
      <c r="F2" s="295"/>
      <c r="G2" s="295"/>
      <c r="H2" s="295"/>
      <c r="I2" s="295"/>
      <c r="J2" s="295"/>
      <c r="K2" s="296"/>
      <c r="L2" s="68" t="str">
        <f>'BOM_Phan II'!$P$2</f>
        <v>Lần ban hành:</v>
      </c>
      <c r="M2" s="288"/>
      <c r="N2" s="289"/>
      <c r="O2" s="289"/>
      <c r="P2" s="289"/>
      <c r="Q2" s="290"/>
      <c r="R2" s="111"/>
    </row>
    <row r="3" spans="1:30" ht="28.5" customHeight="1">
      <c r="C3" s="324"/>
      <c r="D3" s="325"/>
      <c r="E3" s="297"/>
      <c r="F3" s="298"/>
      <c r="G3" s="298"/>
      <c r="H3" s="298"/>
      <c r="I3" s="298"/>
      <c r="J3" s="298"/>
      <c r="K3" s="299"/>
      <c r="L3" s="68" t="str">
        <f>'BOM_Phan II'!$P$3</f>
        <v>Ngày hiệu lực:</v>
      </c>
      <c r="M3" s="288"/>
      <c r="N3" s="289"/>
      <c r="O3" s="289"/>
      <c r="P3" s="289"/>
      <c r="Q3" s="290"/>
      <c r="R3" s="112"/>
    </row>
    <row r="4" spans="1:30" ht="19.899999999999999" customHeight="1">
      <c r="C4" s="326" t="str">
        <f>'BOM_Phan II'!$C$4:$E$4</f>
        <v>Dự án :</v>
      </c>
      <c r="D4" s="327"/>
      <c r="E4" s="119" t="str">
        <f>'BOM_Phan II'!E4</f>
        <v>WINK HOTEL HỒ TÂY - HÀ NỘI</v>
      </c>
      <c r="F4" s="88"/>
      <c r="G4" s="122"/>
      <c r="H4" s="122"/>
      <c r="I4" s="122"/>
      <c r="J4" s="122"/>
      <c r="K4" s="119" t="str">
        <f>'BOM_Phan II'!$O$4</f>
        <v>Đơn hàng :</v>
      </c>
      <c r="L4" s="119" t="str">
        <f>'BOM_Phan II'!P4</f>
        <v>2543_WINK HOTEL_CT06</v>
      </c>
      <c r="M4" s="89"/>
      <c r="N4" s="177"/>
      <c r="O4" s="177"/>
      <c r="P4" s="177"/>
      <c r="Q4" s="154"/>
    </row>
    <row r="5" spans="1:30" ht="19.899999999999999" customHeight="1" thickBot="1">
      <c r="C5" s="328" t="str">
        <f>'BOM_Phan II'!$C$5:$E$5</f>
        <v>Tên Sản phẩm:</v>
      </c>
      <c r="D5" s="329"/>
      <c r="E5" s="107" t="str">
        <f>'BOM_Phan II'!E5</f>
        <v>TỦ ÁO Tủ nhỏ trái (Đỏ)</v>
      </c>
      <c r="F5" s="90"/>
      <c r="G5" s="124"/>
      <c r="H5" s="124"/>
      <c r="I5" s="124"/>
      <c r="J5" s="124"/>
      <c r="K5" s="120" t="str">
        <f>'BOM_Phan II'!$O$5</f>
        <v>Kích thước :</v>
      </c>
      <c r="L5" s="120" t="str">
        <f>'BOM_Phan II'!P5</f>
        <v>Theo bản vẽ</v>
      </c>
      <c r="M5" s="91"/>
      <c r="N5" s="178"/>
      <c r="O5" s="178"/>
      <c r="P5" s="178"/>
      <c r="Q5" s="155"/>
    </row>
    <row r="6" spans="1:30" ht="19.5" customHeight="1">
      <c r="C6" s="330" t="str">
        <f>'BOM_Phan II'!$C$6:$E$6</f>
        <v>Mã sản phẩm :</v>
      </c>
      <c r="D6" s="331"/>
      <c r="E6" s="107" t="str">
        <f>'BOM_Phan II'!E6</f>
        <v>RO.FF.02A.R</v>
      </c>
      <c r="F6" s="90"/>
      <c r="G6" s="124"/>
      <c r="H6" s="124"/>
      <c r="I6" s="124"/>
      <c r="J6" s="124"/>
      <c r="K6" s="120" t="str">
        <f>'BOM_Phan II'!$O$6</f>
        <v>Số lượng :</v>
      </c>
      <c r="L6" s="120" t="str">
        <f>'BOM_Phan II'!P6</f>
        <v>1 Hệ</v>
      </c>
      <c r="M6" s="91"/>
      <c r="N6" s="178"/>
      <c r="O6" s="178"/>
      <c r="P6" s="178"/>
      <c r="Q6" s="155"/>
      <c r="S6" s="412">
        <v>750</v>
      </c>
      <c r="V6" s="3" t="s">
        <v>189</v>
      </c>
    </row>
    <row r="7" spans="1:30" ht="19.899999999999999" customHeight="1" thickBot="1">
      <c r="C7" s="330" t="str">
        <f>'BOM_Phan II'!C7:$E$7</f>
        <v>Mục số :</v>
      </c>
      <c r="D7" s="331"/>
      <c r="E7" s="107">
        <f>'BOM_Phan II'!E7</f>
        <v>1.1000000000000001</v>
      </c>
      <c r="F7" s="90"/>
      <c r="G7" s="124"/>
      <c r="H7" s="124"/>
      <c r="I7" s="124"/>
      <c r="J7" s="124"/>
      <c r="K7" s="120" t="str">
        <f>'BOM_Phan II'!$O$7</f>
        <v>Kết cấu :</v>
      </c>
      <c r="L7" s="120" t="str">
        <f>'BOM_Phan II'!P7</f>
        <v>Theo module và giao rời</v>
      </c>
      <c r="M7" s="91"/>
      <c r="N7" s="178"/>
      <c r="O7" s="178"/>
      <c r="P7" s="178"/>
      <c r="Q7" s="155"/>
      <c r="S7" s="413"/>
    </row>
    <row r="8" spans="1:30" ht="19.899999999999999" customHeight="1">
      <c r="C8" s="318" t="str">
        <f>'BOM_Phan II'!$C$8:$E$8</f>
        <v>Vật liệu:</v>
      </c>
      <c r="D8" s="319"/>
      <c r="E8" s="118" t="str">
        <f>'BOM_Phan II'!E8</f>
        <v>MDF + LAMIANATE + MELAMINE</v>
      </c>
      <c r="F8" s="96"/>
      <c r="G8" s="126"/>
      <c r="H8" s="126"/>
      <c r="I8" s="126"/>
      <c r="J8" s="126"/>
      <c r="K8" s="118" t="str">
        <f>'BOM_Phan II'!$O$8</f>
        <v>Hoàn thiện :</v>
      </c>
      <c r="L8" s="118" t="str">
        <f>'BOM_Phan II'!P8</f>
        <v>LA-01.R,YL-L51070,MO.02,0866CA</v>
      </c>
      <c r="M8" s="97"/>
      <c r="N8" s="179"/>
      <c r="O8" s="179"/>
      <c r="P8" s="179"/>
      <c r="Q8" s="156"/>
    </row>
    <row r="9" spans="1:30" ht="19.899999999999999" customHeight="1" thickBot="1">
      <c r="C9" s="306"/>
      <c r="D9" s="307"/>
      <c r="E9" s="307"/>
      <c r="F9" s="307"/>
      <c r="G9" s="307"/>
      <c r="H9" s="307"/>
      <c r="I9" s="307"/>
      <c r="J9" s="307"/>
      <c r="K9" s="307"/>
      <c r="L9" s="307"/>
      <c r="M9" s="307"/>
      <c r="N9" s="307"/>
      <c r="O9" s="307"/>
      <c r="P9" s="307"/>
      <c r="Q9" s="308"/>
      <c r="R9" s="160"/>
    </row>
    <row r="10" spans="1:30" ht="18.75">
      <c r="A10" s="304" t="s">
        <v>71</v>
      </c>
      <c r="B10" s="304" t="s">
        <v>72</v>
      </c>
      <c r="C10" s="310" t="s">
        <v>114</v>
      </c>
      <c r="D10" s="312" t="s">
        <v>10</v>
      </c>
      <c r="E10" s="314" t="s">
        <v>42</v>
      </c>
      <c r="F10" s="314" t="s">
        <v>1</v>
      </c>
      <c r="G10" s="383"/>
      <c r="H10" s="383"/>
      <c r="I10" s="399" t="s">
        <v>66</v>
      </c>
      <c r="J10" s="316" t="s">
        <v>115</v>
      </c>
      <c r="K10" s="300" t="s">
        <v>116</v>
      </c>
      <c r="L10" s="300"/>
      <c r="M10" s="300"/>
      <c r="N10" s="316" t="s">
        <v>66</v>
      </c>
      <c r="O10" s="316" t="s">
        <v>117</v>
      </c>
      <c r="P10" s="316" t="s">
        <v>118</v>
      </c>
      <c r="Q10" s="301" t="s">
        <v>81</v>
      </c>
      <c r="R10" s="303" t="s">
        <v>76</v>
      </c>
    </row>
    <row r="11" spans="1:30" ht="28.5">
      <c r="A11" s="305"/>
      <c r="B11" s="305"/>
      <c r="C11" s="311"/>
      <c r="D11" s="313"/>
      <c r="E11" s="315"/>
      <c r="F11" s="101" t="s">
        <v>18</v>
      </c>
      <c r="G11" s="101" t="s">
        <v>19</v>
      </c>
      <c r="H11" s="101" t="s">
        <v>20</v>
      </c>
      <c r="I11" s="400"/>
      <c r="J11" s="400"/>
      <c r="K11" s="149" t="s">
        <v>18</v>
      </c>
      <c r="L11" s="150" t="s">
        <v>19</v>
      </c>
      <c r="M11" s="148" t="s">
        <v>20</v>
      </c>
      <c r="N11" s="317"/>
      <c r="O11" s="317"/>
      <c r="P11" s="317"/>
      <c r="Q11" s="302"/>
      <c r="R11" s="303"/>
      <c r="S11" s="31" t="s">
        <v>54</v>
      </c>
    </row>
    <row r="12" spans="1:30" ht="27" customHeight="1" thickBot="1">
      <c r="A12" s="70" t="str">
        <f>IF(S12="IN",$E$6,"")</f>
        <v>RO.FF.02A.R</v>
      </c>
      <c r="B12" s="70" t="str">
        <f>IF(S12="IN","Muc "&amp;$E$7,"")</f>
        <v>Muc 1.1</v>
      </c>
      <c r="C12" s="211" t="s">
        <v>121</v>
      </c>
      <c r="D12" s="270" t="s">
        <v>119</v>
      </c>
      <c r="E12" s="212" t="s">
        <v>120</v>
      </c>
      <c r="F12" s="213"/>
      <c r="G12" s="214"/>
      <c r="H12" s="214"/>
      <c r="I12" s="214"/>
      <c r="J12" s="213"/>
      <c r="K12" s="213"/>
      <c r="L12" s="213"/>
      <c r="M12" s="213"/>
      <c r="N12" s="215"/>
      <c r="O12" s="215"/>
      <c r="P12" s="215"/>
      <c r="Q12" s="216"/>
      <c r="R12" s="70">
        <f>IF(S12="IN",'BOM_Phan II'!$Y$3,"")</f>
        <v>1</v>
      </c>
      <c r="S12" s="69" t="str">
        <f>IF(OR(E12&lt;&gt;"",D12&lt;&gt;""),"IN","")</f>
        <v>IN</v>
      </c>
      <c r="T12"/>
      <c r="U12" s="217" t="s">
        <v>125</v>
      </c>
    </row>
    <row r="13" spans="1:30" ht="27" customHeight="1">
      <c r="A13" s="70" t="str">
        <f t="shared" ref="A13:A406" si="0">IF(S13="IN",$E$6,"")</f>
        <v>RO.FF.02A.R</v>
      </c>
      <c r="B13" s="70" t="str">
        <f t="shared" ref="B13:B406" si="1">IF(S13="IN","Muc "&amp;$E$7,"")</f>
        <v>Muc 1.1</v>
      </c>
      <c r="C13" s="208" t="str">
        <f>IF(IFERROR(IF(D13="","",VALUE(LEFT(D13,1))),"IN")="IN",IF(D13="I","KIỆN 1",$V$6&amp;" "&amp;MAX($AD12:$AD$13)+INDEX($C12:N$13,MATCH($V$6&amp;" "&amp;MAX($AD12:$AD$13),$C12:$C$13,0),12)),"")</f>
        <v>KIỆN 1</v>
      </c>
      <c r="D13" s="210" t="str">
        <f>IF('BOM_Phan II'!$X13=1,'BOM_Phan II'!C13,"")</f>
        <v>I</v>
      </c>
      <c r="E13" s="210" t="str">
        <f>IF('BOM_Phan II'!$X13=1,'BOM_Phan II'!D13,"")</f>
        <v>MODULE MD1</v>
      </c>
      <c r="F13" s="210">
        <f>IF('BOM_Phan II'!$X13=1,'BOM_Phan II'!E13,"")</f>
        <v>50</v>
      </c>
      <c r="G13" s="210">
        <f>IF('BOM_Phan II'!$X13=1,'BOM_Phan II'!F13,"")</f>
        <v>460</v>
      </c>
      <c r="H13" s="210">
        <f>IF('BOM_Phan II'!$X13=1,'BOM_Phan II'!G13,"")</f>
        <v>2370</v>
      </c>
      <c r="I13" s="210">
        <f>IF('BOM_Phan II'!$X13=1,'BOM_Phan II'!H13,"")</f>
        <v>2</v>
      </c>
      <c r="J13" s="210" t="str">
        <f>IF(C13&lt;&gt;"",C13&amp;"_"&amp;$E$6,"")</f>
        <v>KIỆN 1_RO.FF.02A.R</v>
      </c>
      <c r="K13" s="210">
        <f>IFERROR(IF($C13&lt;&gt;"",IF($T$13=1,F13+20,IF($T$13=2,F13+20,IF($T$13=3,F13+50,IF($T$13=4,F13+40,IF($T$13=5,F13+50,IF($T$13=51,F13+50,IF($T$13=6,F13+50,""))))))),""),"")</f>
        <v>100</v>
      </c>
      <c r="L13" s="210">
        <f t="shared" ref="L13" si="2">IFERROR(IF($C13&lt;&gt;"",IF($T$13=1,G13+20,IF($T$13=2,G13+20,IF($T$13=3,G13+50,IF($T$13=4,G13+40,IF($T$13=5,G13+50,IF($T$13=51,G13+50,IF($T$13=6,G13+50,""))))))),""),"")</f>
        <v>510</v>
      </c>
      <c r="M13" s="210">
        <f>IFERROR(IF($C13&lt;&gt;"",IF($T$13=1,H13+20,IF($T$13=2,H13+20,IF($T$13=3,H13+70,IF($T$13=4,H13+40,IF($T$13=5,H13+50,IF($T$13=51,H13+150,IF($T$13=6,H13+50,""))))))),""),"")</f>
        <v>2420</v>
      </c>
      <c r="N13" s="210">
        <f>IF(C13&lt;&gt;"",I13,"")</f>
        <v>2</v>
      </c>
      <c r="O13" s="210" t="s">
        <v>410</v>
      </c>
      <c r="P13" s="84">
        <f t="shared" ref="P13:P76" si="3">IFERROR(IF(C13&lt;&gt;"",SUMIFS($V$13:$V$406,$U$13:$U$406,C13),V13),"")</f>
        <v>141.54923212499997</v>
      </c>
      <c r="Q13" s="209"/>
      <c r="R13" s="70">
        <f>IF(S13="IN",'BOM_Phan II'!$Y$3,"")</f>
        <v>1</v>
      </c>
      <c r="S13" s="69" t="str">
        <f t="shared" ref="S13:S406" si="4">IF(OR(E13&lt;&gt;"",D13&lt;&gt;""),"IN","")</f>
        <v>IN</v>
      </c>
      <c r="T13">
        <f>IF($O$13="XK_CHUẨN 1",1,IF($O$13="XK_CHUẨN 2",2,IF($O$13="XK_CHUẨN 3",3,IF($O$13="XK_CHUẨN 4-ĐI CONT",4,IF($O$13="XK_CHUẨN 5-ĐI AIR",5,IF($O$13="XK_CHUẨN 5-AIR PALLET",51,IF($O$13="TIÊU CHUẨN DỰ ÁN",6,"")))))))</f>
        <v>6</v>
      </c>
      <c r="U13" t="str">
        <f>$C$13</f>
        <v>KIỆN 1</v>
      </c>
      <c r="V13" t="str">
        <f>IFERROR(IF(C13&lt;&gt;"","",IF('BOM_Phan II'!$X13=1,'BOM_Phan II'!Y13*$S$6,"")),"")</f>
        <v/>
      </c>
      <c r="W13" s="3" t="str">
        <f>IF(ISERROR(D13*1),"KIỆN","")</f>
        <v>KIỆN</v>
      </c>
      <c r="X13" s="3">
        <f>I$13-($I$13-1)</f>
        <v>1</v>
      </c>
      <c r="Y13" s="3" t="e">
        <f>J$13-($I$13-1)</f>
        <v>#VALUE!</v>
      </c>
      <c r="AD13" s="3">
        <f>IFERROR(VALUE(RIGHT(C13,LEN(C13)-5)),"")</f>
        <v>1</v>
      </c>
    </row>
    <row r="14" spans="1:30" ht="27" customHeight="1">
      <c r="A14" s="70" t="str">
        <f t="shared" si="0"/>
        <v>RO.FF.02A.R</v>
      </c>
      <c r="B14" s="70" t="str">
        <f t="shared" si="1"/>
        <v>Muc 1.1</v>
      </c>
      <c r="C14" s="208" t="str">
        <f>IF(IFERROR(IF(D14="","",VALUE(LEFT(D14,1))),"IN")="IN",IF(D14="I","KIỆN 1",$V$6&amp;" "&amp;MAX($AD13:$AD$13)+INDEX($C13:N$13,MATCH($V$6&amp;" "&amp;MAX($AD13:$AD$13),$C13:$C$13,0),12)),"")</f>
        <v/>
      </c>
      <c r="D14" s="210" t="str">
        <f>IF('BOM_Phan II'!$X14=1,'BOM_Phan II'!C14,"")</f>
        <v>1</v>
      </c>
      <c r="E14" s="210" t="str">
        <f>IF('BOM_Phan II'!$X14=1,'BOM_Phan II'!D14,"")</f>
        <v>Nóc_01_001</v>
      </c>
      <c r="F14" s="210">
        <f>IF('BOM_Phan II'!$X14=1,'BOM_Phan II'!E14,"")</f>
        <v>26</v>
      </c>
      <c r="G14" s="210">
        <f>IF('BOM_Phan II'!$X14=1,'BOM_Phan II'!F14,"")</f>
        <v>459.5</v>
      </c>
      <c r="H14" s="210">
        <f>IF('BOM_Phan II'!$X14=1,'BOM_Phan II'!G14,"")</f>
        <v>1058</v>
      </c>
      <c r="I14" s="210">
        <f>IF('BOM_Phan II'!$X14=1,'BOM_Phan II'!H14,"")</f>
        <v>1</v>
      </c>
      <c r="J14" s="210" t="str">
        <f t="shared" ref="J14" si="5">IF(C14&lt;&gt;"",C14&amp;"_"&amp;$E$6,"")</f>
        <v/>
      </c>
      <c r="K14" s="210" t="str">
        <f t="shared" ref="K14:K383" si="6">IFERROR(IF($C14&lt;&gt;"",IF($T$13=1,F14+20,IF($T$13=2,F14+20,IF($T$13=3,F14+50,IF($T$13=4,F14+40,IF($T$13=5,F14+50,IF($T$13=51,F14+50,IF($T$13=6,F14+50,""))))))),""),"")</f>
        <v/>
      </c>
      <c r="L14" s="210" t="str">
        <f t="shared" ref="L14:L383" si="7">IFERROR(IF($C14&lt;&gt;"",IF($T$13=1,G14+20,IF($T$13=2,G14+20,IF($T$13=3,G14+50,IF($T$13=4,G14+40,IF($T$13=5,G14+50,IF($T$13=51,G14+50,IF($T$13=6,G14+50,""))))))),""),"")</f>
        <v/>
      </c>
      <c r="M14" s="210" t="str">
        <f t="shared" ref="M14:M383" si="8">IFERROR(IF($C14&lt;&gt;"",IF($T$13=1,H14+20,IF($T$13=2,H14+20,IF($T$13=3,H14+70,IF($T$13=4,H14+40,IF($T$13=5,H14+50,IF($T$13=51,H14+150,IF($T$13=6,H14+50,""))))))),""),"")</f>
        <v/>
      </c>
      <c r="N14" s="210" t="str">
        <f t="shared" ref="N14" si="9">IF(C14&lt;&gt;"",I14,"")</f>
        <v/>
      </c>
      <c r="O14" s="210" t="str">
        <f>IF(C14&lt;&gt;"",$O$13,"")</f>
        <v/>
      </c>
      <c r="P14" s="84">
        <f t="shared" si="3"/>
        <v>9.4799445000000002</v>
      </c>
      <c r="Q14" s="209"/>
      <c r="R14" s="70">
        <f>IF(S14="IN",'BOM_Phan II'!$Y$3,"")</f>
        <v>1</v>
      </c>
      <c r="S14" s="69" t="str">
        <f t="shared" si="4"/>
        <v>IN</v>
      </c>
      <c r="T14">
        <f t="shared" ref="T14:T383" si="10">IF($O$13="XK_CHUẨN 1",1,IF($O$13="XK_CHUẨN 2",2,IF($O$13="XK_CHUẨN 3",3,IF($O$13="XK_CHUẨN 4-ĐI CONT",4,IF($O$13="XK_CHUẨN 5-ĐI AIR",5,IF($O$13="XK_CHUẨN 5-AIR PALLET",51,IF($O$13="TIÊU CHUẨN DỰ ÁN",6,"")))))))</f>
        <v>6</v>
      </c>
      <c r="U14" t="str">
        <f>IF(C14="",U13,C14)</f>
        <v>KIỆN 1</v>
      </c>
      <c r="V14">
        <f>IFERROR(IF(C14&lt;&gt;"","",IF('BOM_Phan II'!$X14=1,'BOM_Phan II'!Y14*$S$6,"")),"")</f>
        <v>9.4799445000000002</v>
      </c>
      <c r="W14" s="3" t="str">
        <f t="shared" ref="W14:W383" si="11">IF(ISERROR(D14*1),"KIỆN","")</f>
        <v/>
      </c>
      <c r="AD14" s="3" t="str">
        <f t="shared" ref="AD14:AD383" si="12">IFERROR(VALUE(RIGHT(C14,LEN(C14)-5)),"")</f>
        <v/>
      </c>
    </row>
    <row r="15" spans="1:30" ht="27" customHeight="1">
      <c r="A15" s="70" t="str">
        <f t="shared" si="0"/>
        <v>RO.FF.02A.R</v>
      </c>
      <c r="B15" s="70" t="str">
        <f t="shared" si="1"/>
        <v>Muc 1.1</v>
      </c>
      <c r="C15" s="208" t="str">
        <f>IF(IFERROR(IF(D15="","",VALUE(LEFT(D15,1))),"IN")="IN",IF(D15="I","KIỆN 1",$V$6&amp;" "&amp;MAX($AD$13:$AD14)+INDEX($C$13:N14,MATCH($V$6&amp;" "&amp;MAX($AD$13:$AD14),$C$13:$C14,0),12)),"")</f>
        <v/>
      </c>
      <c r="D15" s="210" t="str">
        <f>IF('BOM_Phan II'!$X15=1,'BOM_Phan II'!C15,"")</f>
        <v>2</v>
      </c>
      <c r="E15" s="210" t="str">
        <f>IF('BOM_Phan II'!$X15=1,'BOM_Phan II'!D15,"")</f>
        <v>Đáy_01_002</v>
      </c>
      <c r="F15" s="210">
        <f>IF('BOM_Phan II'!$X15=1,'BOM_Phan II'!E15,"")</f>
        <v>26</v>
      </c>
      <c r="G15" s="210">
        <f>IF('BOM_Phan II'!$X15=1,'BOM_Phan II'!F15,"")</f>
        <v>459.5</v>
      </c>
      <c r="H15" s="210">
        <f>IF('BOM_Phan II'!$X15=1,'BOM_Phan II'!G15,"")</f>
        <v>1058</v>
      </c>
      <c r="I15" s="210">
        <f>IF('BOM_Phan II'!$X15=1,'BOM_Phan II'!H15,"")</f>
        <v>1</v>
      </c>
      <c r="J15" s="210" t="str">
        <f t="shared" ref="J15:J384" si="13">IF(C15&lt;&gt;"",C15&amp;"_"&amp;$E$6,"")</f>
        <v/>
      </c>
      <c r="K15" s="210" t="str">
        <f t="shared" si="6"/>
        <v/>
      </c>
      <c r="L15" s="210" t="str">
        <f t="shared" si="7"/>
        <v/>
      </c>
      <c r="M15" s="210" t="str">
        <f t="shared" si="8"/>
        <v/>
      </c>
      <c r="N15" s="210" t="str">
        <f t="shared" ref="N15:N384" si="14">IF(C15&lt;&gt;"",I15,"")</f>
        <v/>
      </c>
      <c r="O15" s="210" t="str">
        <f t="shared" ref="O15:O384" si="15">IF(C15&lt;&gt;"",$O$13,"")</f>
        <v/>
      </c>
      <c r="P15" s="84">
        <f t="shared" si="3"/>
        <v>9.4799445000000002</v>
      </c>
      <c r="Q15" s="209"/>
      <c r="R15" s="70">
        <f>IF(S15="IN",'BOM_Phan II'!$Y$3,"")</f>
        <v>1</v>
      </c>
      <c r="S15" s="69" t="str">
        <f t="shared" si="4"/>
        <v>IN</v>
      </c>
      <c r="T15">
        <f t="shared" si="10"/>
        <v>6</v>
      </c>
      <c r="U15" t="str">
        <f t="shared" ref="U15:U384" si="16">IF(C15="",U14,C15)</f>
        <v>KIỆN 1</v>
      </c>
      <c r="V15">
        <f>IFERROR(IF(C15&lt;&gt;"","",IF('BOM_Phan II'!$X15=1,'BOM_Phan II'!Y15*$S$6,"")),"")</f>
        <v>9.4799445000000002</v>
      </c>
      <c r="W15" s="3" t="str">
        <f t="shared" si="11"/>
        <v/>
      </c>
      <c r="AD15" s="3" t="str">
        <f t="shared" si="12"/>
        <v/>
      </c>
    </row>
    <row r="16" spans="1:30" ht="27" customHeight="1">
      <c r="A16" s="70" t="str">
        <f t="shared" si="0"/>
        <v>RO.FF.02A.R</v>
      </c>
      <c r="B16" s="70" t="str">
        <f t="shared" si="1"/>
        <v>Muc 1.1</v>
      </c>
      <c r="C16" s="208" t="str">
        <f>IF(IFERROR(IF(D16="","",VALUE(LEFT(D16,1))),"IN")="IN",IF(D16="I","KIỆN 1",$V$6&amp;" "&amp;MAX($AD$13:$AD15)+INDEX($C$13:N15,MATCH($V$6&amp;" "&amp;MAX($AD$13:$AD15),$C$13:$C15,0),12)),"")</f>
        <v/>
      </c>
      <c r="D16" s="210" t="str">
        <f>IF('BOM_Phan II'!$X16=1,'BOM_Phan II'!C16,"")</f>
        <v>3</v>
      </c>
      <c r="E16" s="210" t="str">
        <f>IF('BOM_Phan II'!$X16=1,'BOM_Phan II'!D16,"")</f>
        <v>Hông bìa_01_003</v>
      </c>
      <c r="F16" s="210">
        <f>IF('BOM_Phan II'!$X16=1,'BOM_Phan II'!E16,"")</f>
        <v>26</v>
      </c>
      <c r="G16" s="210">
        <f>IF('BOM_Phan II'!$X16=1,'BOM_Phan II'!F16,"")</f>
        <v>460</v>
      </c>
      <c r="H16" s="210">
        <f>IF('BOM_Phan II'!$X16=1,'BOM_Phan II'!G16,"")</f>
        <v>2368</v>
      </c>
      <c r="I16" s="210">
        <f>IF('BOM_Phan II'!$X16=1,'BOM_Phan II'!H16,"")</f>
        <v>1</v>
      </c>
      <c r="J16" s="210" t="str">
        <f t="shared" si="13"/>
        <v/>
      </c>
      <c r="K16" s="210" t="str">
        <f t="shared" si="6"/>
        <v/>
      </c>
      <c r="L16" s="210" t="str">
        <f t="shared" si="7"/>
        <v/>
      </c>
      <c r="M16" s="210" t="str">
        <f t="shared" si="8"/>
        <v/>
      </c>
      <c r="N16" s="210" t="str">
        <f t="shared" si="14"/>
        <v/>
      </c>
      <c r="O16" s="210" t="str">
        <f t="shared" si="15"/>
        <v/>
      </c>
      <c r="P16" s="84">
        <f t="shared" si="3"/>
        <v>21.240960000000001</v>
      </c>
      <c r="Q16" s="209"/>
      <c r="R16" s="70">
        <f>IF(S16="IN",'BOM_Phan II'!$Y$3,"")</f>
        <v>1</v>
      </c>
      <c r="S16" s="69" t="str">
        <f t="shared" si="4"/>
        <v>IN</v>
      </c>
      <c r="T16">
        <f t="shared" si="10"/>
        <v>6</v>
      </c>
      <c r="U16" t="str">
        <f t="shared" si="16"/>
        <v>KIỆN 1</v>
      </c>
      <c r="V16">
        <f>IFERROR(IF(C16&lt;&gt;"","",IF('BOM_Phan II'!$X16=1,'BOM_Phan II'!Y16*$S$6,"")),"")</f>
        <v>21.240960000000001</v>
      </c>
      <c r="W16" s="3" t="str">
        <f t="shared" si="11"/>
        <v/>
      </c>
      <c r="AD16" s="3" t="str">
        <f t="shared" si="12"/>
        <v/>
      </c>
    </row>
    <row r="17" spans="1:30" ht="27" customHeight="1">
      <c r="A17" s="70" t="str">
        <f t="shared" si="0"/>
        <v>RO.FF.02A.R</v>
      </c>
      <c r="B17" s="70" t="str">
        <f t="shared" si="1"/>
        <v>Muc 1.1</v>
      </c>
      <c r="C17" s="208" t="str">
        <f>IF(IFERROR(IF(D17="","",VALUE(LEFT(D17,1))),"IN")="IN",IF(D17="I","KIỆN 1",$V$6&amp;" "&amp;MAX($AD$13:$AD16)+INDEX($C$13:N16,MATCH($V$6&amp;" "&amp;MAX($AD$13:$AD16),$C$13:$C16,0),12)),"")</f>
        <v/>
      </c>
      <c r="D17" s="210" t="str">
        <f>IF('BOM_Phan II'!$X17=1,'BOM_Phan II'!C17,"")</f>
        <v>4</v>
      </c>
      <c r="E17" s="210" t="str">
        <f>IF('BOM_Phan II'!$X17=1,'BOM_Phan II'!D17,"")</f>
        <v>Hông bìa_01_004</v>
      </c>
      <c r="F17" s="210">
        <f>IF('BOM_Phan II'!$X17=1,'BOM_Phan II'!E17,"")</f>
        <v>26</v>
      </c>
      <c r="G17" s="210">
        <f>IF('BOM_Phan II'!$X17=1,'BOM_Phan II'!F17,"")</f>
        <v>460</v>
      </c>
      <c r="H17" s="210">
        <f>IF('BOM_Phan II'!$X17=1,'BOM_Phan II'!G17,"")</f>
        <v>2368</v>
      </c>
      <c r="I17" s="210">
        <f>IF('BOM_Phan II'!$X17=1,'BOM_Phan II'!H17,"")</f>
        <v>1</v>
      </c>
      <c r="J17" s="210" t="str">
        <f t="shared" si="13"/>
        <v/>
      </c>
      <c r="K17" s="210" t="str">
        <f t="shared" si="6"/>
        <v/>
      </c>
      <c r="L17" s="210" t="str">
        <f t="shared" si="7"/>
        <v/>
      </c>
      <c r="M17" s="210" t="str">
        <f t="shared" si="8"/>
        <v/>
      </c>
      <c r="N17" s="210" t="str">
        <f t="shared" si="14"/>
        <v/>
      </c>
      <c r="O17" s="210" t="str">
        <f t="shared" si="15"/>
        <v/>
      </c>
      <c r="P17" s="84">
        <f t="shared" si="3"/>
        <v>21.240960000000001</v>
      </c>
      <c r="Q17" s="209"/>
      <c r="R17" s="70">
        <f>IF(S17="IN",'BOM_Phan II'!$Y$3,"")</f>
        <v>1</v>
      </c>
      <c r="S17" s="69" t="str">
        <f t="shared" si="4"/>
        <v>IN</v>
      </c>
      <c r="T17">
        <f t="shared" si="10"/>
        <v>6</v>
      </c>
      <c r="U17" t="str">
        <f t="shared" si="16"/>
        <v>KIỆN 1</v>
      </c>
      <c r="V17">
        <f>IFERROR(IF(C17&lt;&gt;"","",IF('BOM_Phan II'!$X17=1,'BOM_Phan II'!Y17*$S$6,"")),"")</f>
        <v>21.240960000000001</v>
      </c>
      <c r="W17" s="3" t="str">
        <f t="shared" si="11"/>
        <v/>
      </c>
      <c r="AD17" s="3" t="str">
        <f t="shared" si="12"/>
        <v/>
      </c>
    </row>
    <row r="18" spans="1:30" ht="27" customHeight="1">
      <c r="A18" s="70" t="str">
        <f t="shared" si="0"/>
        <v>RO.FF.02A.R</v>
      </c>
      <c r="B18" s="70" t="str">
        <f t="shared" si="1"/>
        <v>Muc 1.1</v>
      </c>
      <c r="C18" s="208" t="str">
        <f>IF(IFERROR(IF(D18="","",VALUE(LEFT(D18,1))),"IN")="IN",IF(D18="I","KIỆN 1",$V$6&amp;" "&amp;MAX($AD$13:$AD17)+INDEX($C$13:N17,MATCH($V$6&amp;" "&amp;MAX($AD$13:$AD17),$C$13:$C17,0),12)),"")</f>
        <v/>
      </c>
      <c r="D18" s="210" t="str">
        <f>IF('BOM_Phan II'!$X18=1,'BOM_Phan II'!C18,"")</f>
        <v>5</v>
      </c>
      <c r="E18" s="210" t="str">
        <f>IF('BOM_Phan II'!$X18=1,'BOM_Phan II'!D18,"")</f>
        <v>Che Led_01_005</v>
      </c>
      <c r="F18" s="210">
        <f>IF('BOM_Phan II'!$X18=1,'BOM_Phan II'!E18,"")</f>
        <v>18</v>
      </c>
      <c r="G18" s="210">
        <f>IF('BOM_Phan II'!$X18=1,'BOM_Phan II'!F18,"")</f>
        <v>40</v>
      </c>
      <c r="H18" s="210">
        <f>IF('BOM_Phan II'!$X18=1,'BOM_Phan II'!G18,"")</f>
        <v>450</v>
      </c>
      <c r="I18" s="210">
        <f>IF('BOM_Phan II'!$X18=1,'BOM_Phan II'!H18,"")</f>
        <v>1</v>
      </c>
      <c r="J18" s="210" t="str">
        <f t="shared" si="13"/>
        <v/>
      </c>
      <c r="K18" s="210" t="str">
        <f t="shared" si="6"/>
        <v/>
      </c>
      <c r="L18" s="210" t="str">
        <f t="shared" si="7"/>
        <v/>
      </c>
      <c r="M18" s="210" t="str">
        <f t="shared" si="8"/>
        <v/>
      </c>
      <c r="N18" s="210" t="str">
        <f t="shared" si="14"/>
        <v/>
      </c>
      <c r="O18" s="210" t="str">
        <f t="shared" si="15"/>
        <v/>
      </c>
      <c r="P18" s="84">
        <f t="shared" si="3"/>
        <v>0.24300000000000002</v>
      </c>
      <c r="Q18" s="209"/>
      <c r="R18" s="70">
        <f>IF(S18="IN",'BOM_Phan II'!$Y$3,"")</f>
        <v>1</v>
      </c>
      <c r="S18" s="69" t="str">
        <f t="shared" si="4"/>
        <v>IN</v>
      </c>
      <c r="T18">
        <f t="shared" si="10"/>
        <v>6</v>
      </c>
      <c r="U18" t="str">
        <f t="shared" si="16"/>
        <v>KIỆN 1</v>
      </c>
      <c r="V18">
        <f>IFERROR(IF(C18&lt;&gt;"","",IF('BOM_Phan II'!$X18=1,'BOM_Phan II'!Y18*$S$6,"")),"")</f>
        <v>0.24300000000000002</v>
      </c>
      <c r="W18" s="3" t="str">
        <f t="shared" si="11"/>
        <v/>
      </c>
      <c r="AD18" s="3" t="str">
        <f t="shared" si="12"/>
        <v/>
      </c>
    </row>
    <row r="19" spans="1:30" ht="27" customHeight="1">
      <c r="A19" s="70" t="str">
        <f t="shared" si="0"/>
        <v>RO.FF.02A.R</v>
      </c>
      <c r="B19" s="70" t="str">
        <f t="shared" si="1"/>
        <v>Muc 1.1</v>
      </c>
      <c r="C19" s="208" t="str">
        <f>IF(IFERROR(IF(D19="","",VALUE(LEFT(D19,1))),"IN")="IN",IF(D19="I","KIỆN 1",$V$6&amp;" "&amp;MAX($AD$13:$AD18)+INDEX($C$13:N18,MATCH($V$6&amp;" "&amp;MAX($AD$13:$AD18),$C$13:$C18,0),12)),"")</f>
        <v/>
      </c>
      <c r="D19" s="210" t="str">
        <f>IF('BOM_Phan II'!$X19=1,'BOM_Phan II'!C19,"")</f>
        <v>6</v>
      </c>
      <c r="E19" s="210" t="str">
        <f>IF('BOM_Phan II'!$X19=1,'BOM_Phan II'!D19,"")</f>
        <v>Che Led_01_006</v>
      </c>
      <c r="F19" s="210">
        <f>IF('BOM_Phan II'!$X19=1,'BOM_Phan II'!E19,"")</f>
        <v>18</v>
      </c>
      <c r="G19" s="210">
        <f>IF('BOM_Phan II'!$X19=1,'BOM_Phan II'!F19,"")</f>
        <v>40</v>
      </c>
      <c r="H19" s="210">
        <f>IF('BOM_Phan II'!$X19=1,'BOM_Phan II'!G19,"")</f>
        <v>581</v>
      </c>
      <c r="I19" s="210">
        <f>IF('BOM_Phan II'!$X19=1,'BOM_Phan II'!H19,"")</f>
        <v>1</v>
      </c>
      <c r="J19" s="210" t="str">
        <f t="shared" si="13"/>
        <v/>
      </c>
      <c r="K19" s="210" t="str">
        <f t="shared" si="6"/>
        <v/>
      </c>
      <c r="L19" s="210" t="str">
        <f t="shared" si="7"/>
        <v/>
      </c>
      <c r="M19" s="210" t="str">
        <f t="shared" si="8"/>
        <v/>
      </c>
      <c r="N19" s="210" t="str">
        <f t="shared" si="14"/>
        <v/>
      </c>
      <c r="O19" s="210" t="str">
        <f t="shared" si="15"/>
        <v/>
      </c>
      <c r="P19" s="84">
        <f t="shared" si="3"/>
        <v>0.31374000000000002</v>
      </c>
      <c r="Q19" s="209"/>
      <c r="R19" s="70">
        <f>IF(S19="IN",'BOM_Phan II'!$Y$3,"")</f>
        <v>1</v>
      </c>
      <c r="S19" s="69" t="str">
        <f t="shared" si="4"/>
        <v>IN</v>
      </c>
      <c r="T19">
        <f t="shared" si="10"/>
        <v>6</v>
      </c>
      <c r="U19" t="str">
        <f t="shared" si="16"/>
        <v>KIỆN 1</v>
      </c>
      <c r="V19">
        <f>IFERROR(IF(C19&lt;&gt;"","",IF('BOM_Phan II'!$X19=1,'BOM_Phan II'!Y19*$S$6,"")),"")</f>
        <v>0.31374000000000002</v>
      </c>
      <c r="W19" s="3" t="str">
        <f t="shared" si="11"/>
        <v/>
      </c>
      <c r="AD19" s="3" t="str">
        <f t="shared" si="12"/>
        <v/>
      </c>
    </row>
    <row r="20" spans="1:30" ht="27" customHeight="1">
      <c r="A20" s="70" t="str">
        <f t="shared" si="0"/>
        <v>RO.FF.02A.R</v>
      </c>
      <c r="B20" s="70" t="str">
        <f t="shared" si="1"/>
        <v>Muc 1.1</v>
      </c>
      <c r="C20" s="208" t="str">
        <f>IF(IFERROR(IF(D20="","",VALUE(LEFT(D20,1))),"IN")="IN",IF(D20="I","KIỆN 1",$V$6&amp;" "&amp;MAX($AD$13:$AD19)+INDEX($C$13:N19,MATCH($V$6&amp;" "&amp;MAX($AD$13:$AD19),$C$13:$C19,0),12)),"")</f>
        <v/>
      </c>
      <c r="D20" s="210" t="str">
        <f>IF('BOM_Phan II'!$X20=1,'BOM_Phan II'!C20,"")</f>
        <v>7</v>
      </c>
      <c r="E20" s="210" t="str">
        <f>IF('BOM_Phan II'!$X20=1,'BOM_Phan II'!D20,"")</f>
        <v>Hông trong_01_007</v>
      </c>
      <c r="F20" s="210">
        <f>IF('BOM_Phan II'!$X20=1,'BOM_Phan II'!E20,"")</f>
        <v>27</v>
      </c>
      <c r="G20" s="210">
        <f>IF('BOM_Phan II'!$X20=1,'BOM_Phan II'!F20,"")</f>
        <v>459</v>
      </c>
      <c r="H20" s="210">
        <f>IF('BOM_Phan II'!$X20=1,'BOM_Phan II'!G20,"")</f>
        <v>2316</v>
      </c>
      <c r="I20" s="210">
        <f>IF('BOM_Phan II'!$X20=1,'BOM_Phan II'!H20,"")</f>
        <v>1</v>
      </c>
      <c r="J20" s="210" t="str">
        <f t="shared" si="13"/>
        <v/>
      </c>
      <c r="K20" s="210" t="str">
        <f t="shared" si="6"/>
        <v/>
      </c>
      <c r="L20" s="210" t="str">
        <f t="shared" si="7"/>
        <v/>
      </c>
      <c r="M20" s="210" t="str">
        <f t="shared" si="8"/>
        <v/>
      </c>
      <c r="N20" s="210" t="str">
        <f t="shared" si="14"/>
        <v/>
      </c>
      <c r="O20" s="210" t="str">
        <f t="shared" si="15"/>
        <v/>
      </c>
      <c r="P20" s="84">
        <f t="shared" si="3"/>
        <v>21.526641000000001</v>
      </c>
      <c r="Q20" s="209"/>
      <c r="R20" s="70">
        <f>IF(S20="IN",'BOM_Phan II'!$Y$3,"")</f>
        <v>1</v>
      </c>
      <c r="S20" s="69" t="str">
        <f t="shared" si="4"/>
        <v>IN</v>
      </c>
      <c r="T20">
        <f t="shared" si="10"/>
        <v>6</v>
      </c>
      <c r="U20" t="str">
        <f t="shared" si="16"/>
        <v>KIỆN 1</v>
      </c>
      <c r="V20">
        <f>IFERROR(IF(C20&lt;&gt;"","",IF('BOM_Phan II'!$X20=1,'BOM_Phan II'!Y20*$S$6,"")),"")</f>
        <v>21.526641000000001</v>
      </c>
      <c r="W20" s="3" t="str">
        <f t="shared" si="11"/>
        <v/>
      </c>
      <c r="AD20" s="3" t="str">
        <f t="shared" si="12"/>
        <v/>
      </c>
    </row>
    <row r="21" spans="1:30" ht="27" customHeight="1">
      <c r="A21" s="70" t="str">
        <f t="shared" si="0"/>
        <v>RO.FF.02A.R</v>
      </c>
      <c r="B21" s="70" t="str">
        <f t="shared" si="1"/>
        <v>Muc 1.1</v>
      </c>
      <c r="C21" s="208" t="str">
        <f>IF(IFERROR(IF(D21="","",VALUE(LEFT(D21,1))),"IN")="IN",IF(D21="I","KIỆN 1",$V$6&amp;" "&amp;MAX($AD$13:$AD20)+INDEX($C$13:N20,MATCH($V$6&amp;" "&amp;MAX($AD$13:$AD20),$C$13:$C20,0),12)),"")</f>
        <v/>
      </c>
      <c r="D21" s="210" t="str">
        <f>IF('BOM_Phan II'!$X21=1,'BOM_Phan II'!C21,"")</f>
        <v>8</v>
      </c>
      <c r="E21" s="210" t="str">
        <f>IF('BOM_Phan II'!$X21=1,'BOM_Phan II'!D21,"")</f>
        <v>Đợt Led lớn_01_008</v>
      </c>
      <c r="F21" s="210">
        <f>IF('BOM_Phan II'!$X21=1,'BOM_Phan II'!E21,"")</f>
        <v>27</v>
      </c>
      <c r="G21" s="210">
        <f>IF('BOM_Phan II'!$X21=1,'BOM_Phan II'!F21,"")</f>
        <v>430.5</v>
      </c>
      <c r="H21" s="210">
        <f>IF('BOM_Phan II'!$X21=1,'BOM_Phan II'!G21,"")</f>
        <v>581</v>
      </c>
      <c r="I21" s="210">
        <f>IF('BOM_Phan II'!$X21=1,'BOM_Phan II'!H21,"")</f>
        <v>1</v>
      </c>
      <c r="J21" s="210" t="str">
        <f t="shared" si="13"/>
        <v/>
      </c>
      <c r="K21" s="210" t="str">
        <f t="shared" si="6"/>
        <v/>
      </c>
      <c r="L21" s="210" t="str">
        <f t="shared" si="7"/>
        <v/>
      </c>
      <c r="M21" s="210" t="str">
        <f t="shared" si="8"/>
        <v/>
      </c>
      <c r="N21" s="210" t="str">
        <f t="shared" si="14"/>
        <v/>
      </c>
      <c r="O21" s="210" t="str">
        <f t="shared" si="15"/>
        <v/>
      </c>
      <c r="P21" s="84">
        <f t="shared" si="3"/>
        <v>5.0649401250000006</v>
      </c>
      <c r="Q21" s="209"/>
      <c r="R21" s="70">
        <f>IF(S21="IN",'BOM_Phan II'!$Y$3,"")</f>
        <v>1</v>
      </c>
      <c r="S21" s="69" t="str">
        <f t="shared" si="4"/>
        <v>IN</v>
      </c>
      <c r="T21">
        <f t="shared" si="10"/>
        <v>6</v>
      </c>
      <c r="U21" t="str">
        <f t="shared" si="16"/>
        <v>KIỆN 1</v>
      </c>
      <c r="V21">
        <f>IFERROR(IF(C21&lt;&gt;"","",IF('BOM_Phan II'!$X21=1,'BOM_Phan II'!Y21*$S$6,"")),"")</f>
        <v>5.0649401250000006</v>
      </c>
      <c r="W21" s="3" t="str">
        <f t="shared" si="11"/>
        <v/>
      </c>
      <c r="AD21" s="3" t="str">
        <f t="shared" si="12"/>
        <v/>
      </c>
    </row>
    <row r="22" spans="1:30" ht="27" customHeight="1">
      <c r="A22" s="70" t="str">
        <f t="shared" si="0"/>
        <v>RO.FF.02A.R</v>
      </c>
      <c r="B22" s="70" t="str">
        <f t="shared" si="1"/>
        <v>Muc 1.1</v>
      </c>
      <c r="C22" s="208" t="str">
        <f>IF(IFERROR(IF(D22="","",VALUE(LEFT(D22,1))),"IN")="IN",IF(D22="I","KIỆN 1",$V$6&amp;" "&amp;MAX($AD$13:$AD21)+INDEX($C$13:N21,MATCH($V$6&amp;" "&amp;MAX($AD$13:$AD21),$C$13:$C21,0),12)),"")</f>
        <v/>
      </c>
      <c r="D22" s="210" t="str">
        <f>IF('BOM_Phan II'!$X22=1,'BOM_Phan II'!C22,"")</f>
        <v>9</v>
      </c>
      <c r="E22" s="210" t="str">
        <f>IF('BOM_Phan II'!$X22=1,'BOM_Phan II'!D22,"")</f>
        <v>Hậu lớn_01_009</v>
      </c>
      <c r="F22" s="210">
        <f>IF('BOM_Phan II'!$X22=1,'BOM_Phan II'!E22,"")</f>
        <v>13</v>
      </c>
      <c r="G22" s="210">
        <f>IF('BOM_Phan II'!$X22=1,'BOM_Phan II'!F22,"")</f>
        <v>587</v>
      </c>
      <c r="H22" s="210">
        <f>IF('BOM_Phan II'!$X22=1,'BOM_Phan II'!G22,"")</f>
        <v>2336</v>
      </c>
      <c r="I22" s="210">
        <f>IF('BOM_Phan II'!$X22=1,'BOM_Phan II'!H22,"")</f>
        <v>1</v>
      </c>
      <c r="J22" s="210" t="str">
        <f t="shared" si="13"/>
        <v/>
      </c>
      <c r="K22" s="210" t="str">
        <f t="shared" si="6"/>
        <v/>
      </c>
      <c r="L22" s="210" t="str">
        <f t="shared" si="7"/>
        <v/>
      </c>
      <c r="M22" s="210" t="str">
        <f t="shared" si="8"/>
        <v/>
      </c>
      <c r="N22" s="210" t="str">
        <f t="shared" si="14"/>
        <v/>
      </c>
      <c r="O22" s="210" t="str">
        <f t="shared" si="15"/>
        <v/>
      </c>
      <c r="P22" s="84">
        <f t="shared" si="3"/>
        <v>13.369512</v>
      </c>
      <c r="Q22" s="209"/>
      <c r="R22" s="70">
        <f>IF(S22="IN",'BOM_Phan II'!$Y$3,"")</f>
        <v>1</v>
      </c>
      <c r="S22" s="69" t="str">
        <f t="shared" si="4"/>
        <v>IN</v>
      </c>
      <c r="T22">
        <f t="shared" si="10"/>
        <v>6</v>
      </c>
      <c r="U22" t="str">
        <f t="shared" si="16"/>
        <v>KIỆN 1</v>
      </c>
      <c r="V22">
        <f>IFERROR(IF(C22&lt;&gt;"","",IF('BOM_Phan II'!$X22=1,'BOM_Phan II'!Y22*$S$6,"")),"")</f>
        <v>13.369512</v>
      </c>
      <c r="W22" s="3" t="str">
        <f t="shared" si="11"/>
        <v/>
      </c>
      <c r="AD22" s="3" t="str">
        <f t="shared" si="12"/>
        <v/>
      </c>
    </row>
    <row r="23" spans="1:30" ht="27" customHeight="1">
      <c r="A23" s="70" t="str">
        <f t="shared" si="0"/>
        <v>RO.FF.02A.R</v>
      </c>
      <c r="B23" s="70" t="str">
        <f t="shared" si="1"/>
        <v>Muc 1.1</v>
      </c>
      <c r="C23" s="208" t="str">
        <f>IF(IFERROR(IF(D23="","",VALUE(LEFT(D23,1))),"IN")="IN",IF(D23="I","KIỆN 1",$V$6&amp;" "&amp;MAX($AD$13:$AD22)+INDEX($C$13:N22,MATCH($V$6&amp;" "&amp;MAX($AD$13:$AD22),$C$13:$C22,0),12)),"")</f>
        <v/>
      </c>
      <c r="D23" s="210" t="str">
        <f>IF('BOM_Phan II'!$X23=1,'BOM_Phan II'!C23,"")</f>
        <v>10</v>
      </c>
      <c r="E23" s="210" t="str">
        <f>IF('BOM_Phan II'!$X23=1,'BOM_Phan II'!D23,"")</f>
        <v>Hậu nhỏ_01_010</v>
      </c>
      <c r="F23" s="210">
        <f>IF('BOM_Phan II'!$X23=1,'BOM_Phan II'!E23,"")</f>
        <v>13</v>
      </c>
      <c r="G23" s="210">
        <f>IF('BOM_Phan II'!$X23=1,'BOM_Phan II'!F23,"")</f>
        <v>466</v>
      </c>
      <c r="H23" s="210">
        <f>IF('BOM_Phan II'!$X23=1,'BOM_Phan II'!G23,"")</f>
        <v>1582</v>
      </c>
      <c r="I23" s="210">
        <f>IF('BOM_Phan II'!$X23=1,'BOM_Phan II'!H23,"")</f>
        <v>1</v>
      </c>
      <c r="J23" s="210" t="str">
        <f t="shared" si="13"/>
        <v/>
      </c>
      <c r="K23" s="210" t="str">
        <f t="shared" si="6"/>
        <v/>
      </c>
      <c r="L23" s="210" t="str">
        <f t="shared" si="7"/>
        <v/>
      </c>
      <c r="M23" s="210" t="str">
        <f t="shared" si="8"/>
        <v/>
      </c>
      <c r="N23" s="210" t="str">
        <f t="shared" si="14"/>
        <v/>
      </c>
      <c r="O23" s="210" t="str">
        <f t="shared" si="15"/>
        <v/>
      </c>
      <c r="P23" s="84">
        <f t="shared" si="3"/>
        <v>7.1878170000000008</v>
      </c>
      <c r="Q23" s="209"/>
      <c r="R23" s="70">
        <f>IF(S23="IN",'BOM_Phan II'!$Y$3,"")</f>
        <v>1</v>
      </c>
      <c r="S23" s="69" t="str">
        <f t="shared" si="4"/>
        <v>IN</v>
      </c>
      <c r="T23">
        <f t="shared" si="10"/>
        <v>6</v>
      </c>
      <c r="U23" t="str">
        <f t="shared" si="16"/>
        <v>KIỆN 1</v>
      </c>
      <c r="V23">
        <f>IFERROR(IF(C23&lt;&gt;"","",IF('BOM_Phan II'!$X23=1,'BOM_Phan II'!Y23*$S$6,"")),"")</f>
        <v>7.1878170000000008</v>
      </c>
      <c r="W23" s="3" t="str">
        <f t="shared" si="11"/>
        <v/>
      </c>
      <c r="AD23" s="3" t="str">
        <f t="shared" si="12"/>
        <v/>
      </c>
    </row>
    <row r="24" spans="1:30" ht="27" customHeight="1">
      <c r="A24" s="70" t="str">
        <f t="shared" si="0"/>
        <v>RO.FF.02A.R</v>
      </c>
      <c r="B24" s="70" t="str">
        <f t="shared" si="1"/>
        <v>Muc 1.1</v>
      </c>
      <c r="C24" s="208" t="str">
        <f>IF(IFERROR(IF(D24="","",VALUE(LEFT(D24,1))),"IN")="IN",IF(D24="I","KIỆN 1",$V$6&amp;" "&amp;MAX($AD$13:$AD23)+INDEX($C$13:N23,MATCH($V$6&amp;" "&amp;MAX($AD$13:$AD23),$C$13:$C23,0),12)),"")</f>
        <v/>
      </c>
      <c r="D24" s="210" t="str">
        <f>IF('BOM_Phan II'!$X24=1,'BOM_Phan II'!C24,"")</f>
        <v>11</v>
      </c>
      <c r="E24" s="210" t="str">
        <f>IF('BOM_Phan II'!$X24=1,'BOM_Phan II'!D24,"")</f>
        <v>Đợt chết_01_011</v>
      </c>
      <c r="F24" s="210">
        <f>IF('BOM_Phan II'!$X24=1,'BOM_Phan II'!E24,"")</f>
        <v>27</v>
      </c>
      <c r="G24" s="210">
        <f>IF('BOM_Phan II'!$X24=1,'BOM_Phan II'!F24,"")</f>
        <v>430.5</v>
      </c>
      <c r="H24" s="210">
        <f>IF('BOM_Phan II'!$X24=1,'BOM_Phan II'!G24,"")</f>
        <v>450</v>
      </c>
      <c r="I24" s="210">
        <f>IF('BOM_Phan II'!$X24=1,'BOM_Phan II'!H24,"")</f>
        <v>1</v>
      </c>
      <c r="J24" s="210" t="str">
        <f t="shared" si="13"/>
        <v/>
      </c>
      <c r="K24" s="210" t="str">
        <f t="shared" si="6"/>
        <v/>
      </c>
      <c r="L24" s="210" t="str">
        <f t="shared" si="7"/>
        <v/>
      </c>
      <c r="M24" s="210" t="str">
        <f t="shared" si="8"/>
        <v/>
      </c>
      <c r="N24" s="210" t="str">
        <f t="shared" si="14"/>
        <v/>
      </c>
      <c r="O24" s="210" t="str">
        <f t="shared" si="15"/>
        <v/>
      </c>
      <c r="P24" s="84">
        <f t="shared" si="3"/>
        <v>3.9229312500000004</v>
      </c>
      <c r="Q24" s="209"/>
      <c r="R24" s="70">
        <f>IF(S24="IN",'BOM_Phan II'!$Y$3,"")</f>
        <v>1</v>
      </c>
      <c r="S24" s="69" t="str">
        <f t="shared" si="4"/>
        <v>IN</v>
      </c>
      <c r="T24">
        <f t="shared" si="10"/>
        <v>6</v>
      </c>
      <c r="U24" t="str">
        <f t="shared" si="16"/>
        <v>KIỆN 1</v>
      </c>
      <c r="V24">
        <f>IFERROR(IF(C24&lt;&gt;"","",IF('BOM_Phan II'!$X24=1,'BOM_Phan II'!Y24*$S$6,"")),"")</f>
        <v>3.9229312500000004</v>
      </c>
      <c r="W24" s="3" t="str">
        <f t="shared" si="11"/>
        <v/>
      </c>
      <c r="AD24" s="3" t="str">
        <f t="shared" si="12"/>
        <v/>
      </c>
    </row>
    <row r="25" spans="1:30" ht="27" customHeight="1">
      <c r="A25" s="70" t="str">
        <f t="shared" si="0"/>
        <v>RO.FF.02A.R</v>
      </c>
      <c r="B25" s="70" t="str">
        <f t="shared" si="1"/>
        <v>Muc 1.1</v>
      </c>
      <c r="C25" s="208" t="str">
        <f>IF(IFERROR(IF(D25="","",VALUE(LEFT(D25,1))),"IN")="IN",IF(D25="I","KIỆN 1",$V$6&amp;" "&amp;MAX($AD$13:$AD24)+INDEX($C$13:N24,MATCH($V$6&amp;" "&amp;MAX($AD$13:$AD24),$C$13:$C24,0),12)),"")</f>
        <v/>
      </c>
      <c r="D25" s="210" t="str">
        <f>IF('BOM_Phan II'!$X25=1,'BOM_Phan II'!C25,"")</f>
        <v>12</v>
      </c>
      <c r="E25" s="210" t="str">
        <f>IF('BOM_Phan II'!$X25=1,'BOM_Phan II'!D25,"")</f>
        <v>Cánh_01_012</v>
      </c>
      <c r="F25" s="210">
        <f>IF('BOM_Phan II'!$X25=1,'BOM_Phan II'!E25,"")</f>
        <v>19</v>
      </c>
      <c r="G25" s="210">
        <f>IF('BOM_Phan II'!$X25=1,'BOM_Phan II'!F25,"")</f>
        <v>446</v>
      </c>
      <c r="H25" s="210">
        <f>IF('BOM_Phan II'!$X25=1,'BOM_Phan II'!G25,"")</f>
        <v>446</v>
      </c>
      <c r="I25" s="210">
        <f>IF('BOM_Phan II'!$X25=1,'BOM_Phan II'!H25,"")</f>
        <v>1</v>
      </c>
      <c r="J25" s="210" t="str">
        <f t="shared" si="13"/>
        <v/>
      </c>
      <c r="K25" s="210" t="str">
        <f t="shared" si="6"/>
        <v/>
      </c>
      <c r="L25" s="210" t="str">
        <f t="shared" si="7"/>
        <v/>
      </c>
      <c r="M25" s="210" t="str">
        <f t="shared" si="8"/>
        <v/>
      </c>
      <c r="N25" s="210" t="str">
        <f t="shared" si="14"/>
        <v/>
      </c>
      <c r="O25" s="210" t="str">
        <f t="shared" si="15"/>
        <v/>
      </c>
      <c r="P25" s="84">
        <f t="shared" si="3"/>
        <v>2.8345530000000001</v>
      </c>
      <c r="Q25" s="209"/>
      <c r="R25" s="70">
        <f>IF(S25="IN",'BOM_Phan II'!$Y$3,"")</f>
        <v>1</v>
      </c>
      <c r="S25" s="69" t="str">
        <f t="shared" si="4"/>
        <v>IN</v>
      </c>
      <c r="T25">
        <f t="shared" si="10"/>
        <v>6</v>
      </c>
      <c r="U25" t="str">
        <f t="shared" si="16"/>
        <v>KIỆN 1</v>
      </c>
      <c r="V25">
        <f>IFERROR(IF(C25&lt;&gt;"","",IF('BOM_Phan II'!$X25=1,'BOM_Phan II'!Y25*$S$6,"")),"")</f>
        <v>2.8345530000000001</v>
      </c>
      <c r="W25" s="3" t="str">
        <f t="shared" si="11"/>
        <v/>
      </c>
      <c r="AD25" s="3" t="str">
        <f t="shared" si="12"/>
        <v/>
      </c>
    </row>
    <row r="26" spans="1:30" ht="27" customHeight="1">
      <c r="A26" s="70" t="str">
        <f t="shared" si="0"/>
        <v>RO.FF.02A.R</v>
      </c>
      <c r="B26" s="70" t="str">
        <f t="shared" si="1"/>
        <v>Muc 1.1</v>
      </c>
      <c r="C26" s="208" t="str">
        <f>IF(IFERROR(IF(D26="","",VALUE(LEFT(D26,1))),"IN")="IN",IF(D26="I","KIỆN 1",$V$6&amp;" "&amp;MAX($AD$13:$AD25)+INDEX($C$13:N25,MATCH($V$6&amp;" "&amp;MAX($AD$13:$AD25),$C$13:$C25,0),12)),"")</f>
        <v/>
      </c>
      <c r="D26" s="210" t="str">
        <f>IF('BOM_Phan II'!$X26=1,'BOM_Phan II'!C26,"")</f>
        <v>13</v>
      </c>
      <c r="E26" s="210" t="str">
        <f>IF('BOM_Phan II'!$X26=1,'BOM_Phan II'!D26,"")</f>
        <v>Chặn mặt hk_01_013</v>
      </c>
      <c r="F26" s="210">
        <f>IF('BOM_Phan II'!$X26=1,'BOM_Phan II'!E26,"")</f>
        <v>18</v>
      </c>
      <c r="G26" s="210">
        <f>IF('BOM_Phan II'!$X26=1,'BOM_Phan II'!F26,"")</f>
        <v>40</v>
      </c>
      <c r="H26" s="210">
        <f>IF('BOM_Phan II'!$X26=1,'BOM_Phan II'!G26,"")</f>
        <v>450</v>
      </c>
      <c r="I26" s="210">
        <f>IF('BOM_Phan II'!$X26=1,'BOM_Phan II'!H26,"")</f>
        <v>1</v>
      </c>
      <c r="J26" s="210" t="str">
        <f t="shared" si="13"/>
        <v/>
      </c>
      <c r="K26" s="210" t="str">
        <f t="shared" si="6"/>
        <v/>
      </c>
      <c r="L26" s="210" t="str">
        <f t="shared" si="7"/>
        <v/>
      </c>
      <c r="M26" s="210" t="str">
        <f t="shared" si="8"/>
        <v/>
      </c>
      <c r="N26" s="210" t="str">
        <f t="shared" si="14"/>
        <v/>
      </c>
      <c r="O26" s="210" t="str">
        <f t="shared" si="15"/>
        <v/>
      </c>
      <c r="P26" s="84">
        <f t="shared" si="3"/>
        <v>0.24300000000000002</v>
      </c>
      <c r="Q26" s="209"/>
      <c r="R26" s="70">
        <f>IF(S26="IN",'BOM_Phan II'!$Y$3,"")</f>
        <v>1</v>
      </c>
      <c r="S26" s="69" t="str">
        <f t="shared" si="4"/>
        <v>IN</v>
      </c>
      <c r="T26">
        <f t="shared" si="10"/>
        <v>6</v>
      </c>
      <c r="U26" t="str">
        <f t="shared" si="16"/>
        <v>KIỆN 1</v>
      </c>
      <c r="V26">
        <f>IFERROR(IF(C26&lt;&gt;"","",IF('BOM_Phan II'!$X26=1,'BOM_Phan II'!Y26*$S$6,"")),"")</f>
        <v>0.24300000000000002</v>
      </c>
      <c r="W26" s="3" t="str">
        <f t="shared" si="11"/>
        <v/>
      </c>
      <c r="AD26" s="3" t="str">
        <f t="shared" si="12"/>
        <v/>
      </c>
    </row>
    <row r="27" spans="1:30" ht="27" customHeight="1">
      <c r="A27" s="70" t="str">
        <f t="shared" si="0"/>
        <v>RO.FF.02A.R</v>
      </c>
      <c r="B27" s="70" t="str">
        <f t="shared" si="1"/>
        <v>Muc 1.1</v>
      </c>
      <c r="C27" s="208" t="str">
        <f>IF(IFERROR(IF(D27="","",VALUE(LEFT(D27,1))),"IN")="IN",IF(D27="I","KIỆN 1",$V$6&amp;" "&amp;MAX($AD$13:$AD26)+INDEX($C$13:N26,MATCH($V$6&amp;" "&amp;MAX($AD$13:$AD26),$C$13:$C26,0),12)),"")</f>
        <v/>
      </c>
      <c r="D27" s="210" t="str">
        <f>IF('BOM_Phan II'!$X27=1,'BOM_Phan II'!C27,"")</f>
        <v>14</v>
      </c>
      <c r="E27" s="210" t="str">
        <f>IF('BOM_Phan II'!$X27=1,'BOM_Phan II'!D27,"")</f>
        <v>Chặn cửa_01_014</v>
      </c>
      <c r="F27" s="210">
        <f>IF('BOM_Phan II'!$X27=1,'BOM_Phan II'!E27,"")</f>
        <v>19</v>
      </c>
      <c r="G27" s="210">
        <f>IF('BOM_Phan II'!$X27=1,'BOM_Phan II'!F27,"")</f>
        <v>30</v>
      </c>
      <c r="H27" s="210">
        <f>IF('BOM_Phan II'!$X27=1,'BOM_Phan II'!G27,"")</f>
        <v>450</v>
      </c>
      <c r="I27" s="210">
        <f>IF('BOM_Phan II'!$X27=1,'BOM_Phan II'!H27,"")</f>
        <v>1</v>
      </c>
      <c r="J27" s="210" t="str">
        <f t="shared" si="13"/>
        <v/>
      </c>
      <c r="K27" s="210" t="str">
        <f t="shared" si="6"/>
        <v/>
      </c>
      <c r="L27" s="210" t="str">
        <f t="shared" si="7"/>
        <v/>
      </c>
      <c r="M27" s="210" t="str">
        <f t="shared" si="8"/>
        <v/>
      </c>
      <c r="N27" s="210" t="str">
        <f t="shared" si="14"/>
        <v/>
      </c>
      <c r="O27" s="210" t="str">
        <f t="shared" si="15"/>
        <v/>
      </c>
      <c r="P27" s="84">
        <f t="shared" si="3"/>
        <v>0.19237499999999999</v>
      </c>
      <c r="Q27" s="209"/>
      <c r="R27" s="70">
        <f>IF(S27="IN",'BOM_Phan II'!$Y$3,"")</f>
        <v>1</v>
      </c>
      <c r="S27" s="69" t="str">
        <f t="shared" si="4"/>
        <v>IN</v>
      </c>
      <c r="T27">
        <f t="shared" si="10"/>
        <v>6</v>
      </c>
      <c r="U27" t="str">
        <f t="shared" si="16"/>
        <v>KIỆN 1</v>
      </c>
      <c r="V27">
        <f>IFERROR(IF(C27&lt;&gt;"","",IF('BOM_Phan II'!$X27=1,'BOM_Phan II'!Y27*$S$6,"")),"")</f>
        <v>0.19237499999999999</v>
      </c>
      <c r="W27" s="3" t="str">
        <f t="shared" si="11"/>
        <v/>
      </c>
      <c r="AD27" s="3" t="str">
        <f t="shared" si="12"/>
        <v/>
      </c>
    </row>
    <row r="28" spans="1:30" ht="27" customHeight="1">
      <c r="A28" s="70" t="str">
        <f t="shared" si="0"/>
        <v>RO.FF.02A.R</v>
      </c>
      <c r="B28" s="70" t="str">
        <f t="shared" si="1"/>
        <v>Muc 1.1</v>
      </c>
      <c r="C28" s="208" t="str">
        <f>IF(IFERROR(IF(D28="","",VALUE(LEFT(D28,1))),"IN")="IN",IF(D28="I","KIỆN 1",$V$6&amp;" "&amp;MAX($AD$13:$AD27)+INDEX($C$13:N27,MATCH($V$6&amp;" "&amp;MAX($AD$13:$AD27),$C$13:$C27,0),12)),"")</f>
        <v/>
      </c>
      <c r="D28" s="210" t="str">
        <f>IF('BOM_Phan II'!$X28=1,'BOM_Phan II'!C28,"")</f>
        <v>15</v>
      </c>
      <c r="E28" s="210" t="str">
        <f>IF('BOM_Phan II'!$X28=1,'BOM_Phan II'!D28,"")</f>
        <v>THÀNH PHẢI HỘC KÉO_01_015</v>
      </c>
      <c r="F28" s="210">
        <f>IF('BOM_Phan II'!$X28=1,'BOM_Phan II'!E28,"")</f>
        <v>14</v>
      </c>
      <c r="G28" s="210">
        <f>IF('BOM_Phan II'!$X28=1,'BOM_Phan II'!F28,"")</f>
        <v>130</v>
      </c>
      <c r="H28" s="210">
        <f>IF('BOM_Phan II'!$X28=1,'BOM_Phan II'!G28,"")</f>
        <v>390</v>
      </c>
      <c r="I28" s="210">
        <f>IF('BOM_Phan II'!$X28=1,'BOM_Phan II'!H28,"")</f>
        <v>1</v>
      </c>
      <c r="J28" s="210" t="str">
        <f t="shared" si="13"/>
        <v/>
      </c>
      <c r="K28" s="210" t="str">
        <f t="shared" si="6"/>
        <v/>
      </c>
      <c r="L28" s="210" t="str">
        <f t="shared" si="7"/>
        <v/>
      </c>
      <c r="M28" s="210" t="str">
        <f t="shared" si="8"/>
        <v/>
      </c>
      <c r="N28" s="210" t="str">
        <f t="shared" si="14"/>
        <v/>
      </c>
      <c r="O28" s="210" t="str">
        <f t="shared" si="15"/>
        <v/>
      </c>
      <c r="P28" s="84">
        <f t="shared" si="3"/>
        <v>0.53234999999999999</v>
      </c>
      <c r="Q28" s="209"/>
      <c r="R28" s="70">
        <f>IF(S28="IN",'BOM_Phan II'!$Y$3,"")</f>
        <v>1</v>
      </c>
      <c r="S28" s="69" t="str">
        <f t="shared" si="4"/>
        <v>IN</v>
      </c>
      <c r="T28">
        <f t="shared" si="10"/>
        <v>6</v>
      </c>
      <c r="U28" t="str">
        <f t="shared" si="16"/>
        <v>KIỆN 1</v>
      </c>
      <c r="V28">
        <f>IFERROR(IF(C28&lt;&gt;"","",IF('BOM_Phan II'!$X28=1,'BOM_Phan II'!Y28*$S$6,"")),"")</f>
        <v>0.53234999999999999</v>
      </c>
      <c r="W28" s="3" t="str">
        <f t="shared" si="11"/>
        <v/>
      </c>
      <c r="AD28" s="3" t="str">
        <f t="shared" si="12"/>
        <v/>
      </c>
    </row>
    <row r="29" spans="1:30" ht="27" customHeight="1">
      <c r="A29" s="70" t="str">
        <f t="shared" si="0"/>
        <v>RO.FF.02A.R</v>
      </c>
      <c r="B29" s="70" t="str">
        <f t="shared" si="1"/>
        <v>Muc 1.1</v>
      </c>
      <c r="C29" s="208" t="str">
        <f>IF(IFERROR(IF(D29="","",VALUE(LEFT(D29,1))),"IN")="IN",IF(D29="I","KIỆN 1",$V$6&amp;" "&amp;MAX($AD$13:$AD28)+INDEX($C$13:N28,MATCH($V$6&amp;" "&amp;MAX($AD$13:$AD28),$C$13:$C28,0),12)),"")</f>
        <v/>
      </c>
      <c r="D29" s="210" t="str">
        <f>IF('BOM_Phan II'!$X29=1,'BOM_Phan II'!C29,"")</f>
        <v>16</v>
      </c>
      <c r="E29" s="210" t="str">
        <f>IF('BOM_Phan II'!$X29=1,'BOM_Phan II'!D29,"")</f>
        <v>THÀNH TRÁI HỘC KÉO_01_016</v>
      </c>
      <c r="F29" s="210">
        <f>IF('BOM_Phan II'!$X29=1,'BOM_Phan II'!E29,"")</f>
        <v>14</v>
      </c>
      <c r="G29" s="210">
        <f>IF('BOM_Phan II'!$X29=1,'BOM_Phan II'!F29,"")</f>
        <v>130</v>
      </c>
      <c r="H29" s="210">
        <f>IF('BOM_Phan II'!$X29=1,'BOM_Phan II'!G29,"")</f>
        <v>390</v>
      </c>
      <c r="I29" s="210">
        <f>IF('BOM_Phan II'!$X29=1,'BOM_Phan II'!H29,"")</f>
        <v>1</v>
      </c>
      <c r="J29" s="210" t="str">
        <f t="shared" si="13"/>
        <v/>
      </c>
      <c r="K29" s="210" t="str">
        <f t="shared" si="6"/>
        <v/>
      </c>
      <c r="L29" s="210" t="str">
        <f t="shared" si="7"/>
        <v/>
      </c>
      <c r="M29" s="210" t="str">
        <f t="shared" si="8"/>
        <v/>
      </c>
      <c r="N29" s="210" t="str">
        <f t="shared" si="14"/>
        <v/>
      </c>
      <c r="O29" s="210" t="str">
        <f t="shared" si="15"/>
        <v/>
      </c>
      <c r="P29" s="84">
        <f t="shared" si="3"/>
        <v>0.53234999999999999</v>
      </c>
      <c r="Q29" s="209"/>
      <c r="R29" s="70">
        <f>IF(S29="IN",'BOM_Phan II'!$Y$3,"")</f>
        <v>1</v>
      </c>
      <c r="S29" s="69" t="str">
        <f t="shared" si="4"/>
        <v>IN</v>
      </c>
      <c r="T29">
        <f t="shared" si="10"/>
        <v>6</v>
      </c>
      <c r="U29" t="str">
        <f t="shared" si="16"/>
        <v>KIỆN 1</v>
      </c>
      <c r="V29">
        <f>IFERROR(IF(C29&lt;&gt;"","",IF('BOM_Phan II'!$X29=1,'BOM_Phan II'!Y29*$S$6,"")),"")</f>
        <v>0.53234999999999999</v>
      </c>
      <c r="W29" s="3" t="str">
        <f t="shared" si="11"/>
        <v/>
      </c>
      <c r="AD29" s="3" t="str">
        <f t="shared" si="12"/>
        <v/>
      </c>
    </row>
    <row r="30" spans="1:30" ht="27" customHeight="1">
      <c r="A30" s="70" t="str">
        <f t="shared" si="0"/>
        <v>RO.FF.02A.R</v>
      </c>
      <c r="B30" s="70" t="str">
        <f t="shared" si="1"/>
        <v>Muc 1.1</v>
      </c>
      <c r="C30" s="208" t="str">
        <f>IF(IFERROR(IF(D30="","",VALUE(LEFT(D30,1))),"IN")="IN",IF(D30="I","KIỆN 1",$V$6&amp;" "&amp;MAX($AD$13:$AD29)+INDEX($C$13:N29,MATCH($V$6&amp;" "&amp;MAX($AD$13:$AD29),$C$13:$C29,0),12)),"")</f>
        <v/>
      </c>
      <c r="D30" s="210" t="str">
        <f>IF('BOM_Phan II'!$X30=1,'BOM_Phan II'!C30,"")</f>
        <v>17</v>
      </c>
      <c r="E30" s="210" t="str">
        <f>IF('BOM_Phan II'!$X30=1,'BOM_Phan II'!D30,"")</f>
        <v>THÀNH SAU HỘC KÉO_01_017</v>
      </c>
      <c r="F30" s="210">
        <f>IF('BOM_Phan II'!$X30=1,'BOM_Phan II'!E30,"")</f>
        <v>14</v>
      </c>
      <c r="G30" s="210">
        <f>IF('BOM_Phan II'!$X30=1,'BOM_Phan II'!F30,"")</f>
        <v>103.5</v>
      </c>
      <c r="H30" s="210">
        <f>IF('BOM_Phan II'!$X30=1,'BOM_Phan II'!G30,"")</f>
        <v>408</v>
      </c>
      <c r="I30" s="210">
        <f>IF('BOM_Phan II'!$X30=1,'BOM_Phan II'!H30,"")</f>
        <v>1</v>
      </c>
      <c r="J30" s="210" t="str">
        <f t="shared" si="13"/>
        <v/>
      </c>
      <c r="K30" s="210" t="str">
        <f t="shared" si="6"/>
        <v/>
      </c>
      <c r="L30" s="210" t="str">
        <f t="shared" si="7"/>
        <v/>
      </c>
      <c r="M30" s="210" t="str">
        <f t="shared" si="8"/>
        <v/>
      </c>
      <c r="N30" s="210" t="str">
        <f t="shared" si="14"/>
        <v/>
      </c>
      <c r="O30" s="210" t="str">
        <f t="shared" si="15"/>
        <v/>
      </c>
      <c r="P30" s="84">
        <f t="shared" si="3"/>
        <v>0.44339400000000001</v>
      </c>
      <c r="Q30" s="209"/>
      <c r="R30" s="70">
        <f>IF(S30="IN",'BOM_Phan II'!$Y$3,"")</f>
        <v>1</v>
      </c>
      <c r="S30" s="69" t="str">
        <f t="shared" si="4"/>
        <v>IN</v>
      </c>
      <c r="T30">
        <f t="shared" si="10"/>
        <v>6</v>
      </c>
      <c r="U30" t="str">
        <f t="shared" si="16"/>
        <v>KIỆN 1</v>
      </c>
      <c r="V30">
        <f>IFERROR(IF(C30&lt;&gt;"","",IF('BOM_Phan II'!$X30=1,'BOM_Phan II'!Y30*$S$6,"")),"")</f>
        <v>0.44339400000000001</v>
      </c>
      <c r="W30" s="3" t="str">
        <f t="shared" si="11"/>
        <v/>
      </c>
      <c r="AD30" s="3" t="str">
        <f t="shared" si="12"/>
        <v/>
      </c>
    </row>
    <row r="31" spans="1:30" ht="27" customHeight="1">
      <c r="A31" s="70" t="str">
        <f t="shared" si="0"/>
        <v>RO.FF.02A.R</v>
      </c>
      <c r="B31" s="70" t="str">
        <f t="shared" si="1"/>
        <v>Muc 1.1</v>
      </c>
      <c r="C31" s="208" t="str">
        <f>IF(IFERROR(IF(D31="","",VALUE(LEFT(D31,1))),"IN")="IN",IF(D31="I","KIỆN 1",$V$6&amp;" "&amp;MAX($AD$13:$AD30)+INDEX($C$13:N30,MATCH($V$6&amp;" "&amp;MAX($AD$13:$AD30),$C$13:$C30,0),12)),"")</f>
        <v/>
      </c>
      <c r="D31" s="210" t="str">
        <f>IF('BOM_Phan II'!$X31=1,'BOM_Phan II'!C31,"")</f>
        <v>18</v>
      </c>
      <c r="E31" s="210" t="str">
        <f>IF('BOM_Phan II'!$X31=1,'BOM_Phan II'!D31,"")</f>
        <v>THÀNH TRƯỚC HỘC KÉO_01_018</v>
      </c>
      <c r="F31" s="210">
        <f>IF('BOM_Phan II'!$X31=1,'BOM_Phan II'!E31,"")</f>
        <v>14</v>
      </c>
      <c r="G31" s="210">
        <f>IF('BOM_Phan II'!$X31=1,'BOM_Phan II'!F31,"")</f>
        <v>103.5</v>
      </c>
      <c r="H31" s="210">
        <f>IF('BOM_Phan II'!$X31=1,'BOM_Phan II'!G31,"")</f>
        <v>408</v>
      </c>
      <c r="I31" s="210">
        <f>IF('BOM_Phan II'!$X31=1,'BOM_Phan II'!H31,"")</f>
        <v>1</v>
      </c>
      <c r="J31" s="210" t="str">
        <f t="shared" si="13"/>
        <v/>
      </c>
      <c r="K31" s="210" t="str">
        <f t="shared" si="6"/>
        <v/>
      </c>
      <c r="L31" s="210" t="str">
        <f t="shared" si="7"/>
        <v/>
      </c>
      <c r="M31" s="210" t="str">
        <f t="shared" si="8"/>
        <v/>
      </c>
      <c r="N31" s="210" t="str">
        <f t="shared" si="14"/>
        <v/>
      </c>
      <c r="O31" s="210" t="str">
        <f t="shared" si="15"/>
        <v/>
      </c>
      <c r="P31" s="84">
        <f t="shared" si="3"/>
        <v>0.44339400000000001</v>
      </c>
      <c r="Q31" s="209"/>
      <c r="R31" s="70">
        <f>IF(S31="IN",'BOM_Phan II'!$Y$3,"")</f>
        <v>1</v>
      </c>
      <c r="S31" s="69" t="str">
        <f t="shared" si="4"/>
        <v>IN</v>
      </c>
      <c r="T31">
        <f t="shared" si="10"/>
        <v>6</v>
      </c>
      <c r="U31" t="str">
        <f t="shared" si="16"/>
        <v>KIỆN 1</v>
      </c>
      <c r="V31">
        <f>IFERROR(IF(C31&lt;&gt;"","",IF('BOM_Phan II'!$X31=1,'BOM_Phan II'!Y31*$S$6,"")),"")</f>
        <v>0.44339400000000001</v>
      </c>
      <c r="W31" s="3" t="str">
        <f t="shared" si="11"/>
        <v/>
      </c>
      <c r="AD31" s="3" t="str">
        <f t="shared" si="12"/>
        <v/>
      </c>
    </row>
    <row r="32" spans="1:30" ht="27" customHeight="1">
      <c r="A32" s="70" t="str">
        <f t="shared" si="0"/>
        <v>RO.FF.02A.R</v>
      </c>
      <c r="B32" s="70" t="str">
        <f t="shared" si="1"/>
        <v>Muc 1.1</v>
      </c>
      <c r="C32" s="208" t="str">
        <f>IF(IFERROR(IF(D32="","",VALUE(LEFT(D32,1))),"IN")="IN",IF(D32="I","KIỆN 1",$V$6&amp;" "&amp;MAX($AD$13:$AD31)+INDEX($C$13:N31,MATCH($V$6&amp;" "&amp;MAX($AD$13:$AD31),$C$13:$C31,0),12)),"")</f>
        <v/>
      </c>
      <c r="D32" s="210" t="str">
        <f>IF('BOM_Phan II'!$X32=1,'BOM_Phan II'!C32,"")</f>
        <v>19</v>
      </c>
      <c r="E32" s="210" t="str">
        <f>IF('BOM_Phan II'!$X32=1,'BOM_Phan II'!D32,"")</f>
        <v>ĐÁY HỘC KÉO_01_019</v>
      </c>
      <c r="F32" s="210">
        <f>IF('BOM_Phan II'!$X32=1,'BOM_Phan II'!E32,"")</f>
        <v>13</v>
      </c>
      <c r="G32" s="210">
        <f>IF('BOM_Phan II'!$X32=1,'BOM_Phan II'!F32,"")</f>
        <v>390</v>
      </c>
      <c r="H32" s="210">
        <f>IF('BOM_Phan II'!$X32=1,'BOM_Phan II'!G32,"")</f>
        <v>418</v>
      </c>
      <c r="I32" s="210">
        <f>IF('BOM_Phan II'!$X32=1,'BOM_Phan II'!H32,"")</f>
        <v>1</v>
      </c>
      <c r="J32" s="210" t="str">
        <f t="shared" si="13"/>
        <v/>
      </c>
      <c r="K32" s="210" t="str">
        <f t="shared" si="6"/>
        <v/>
      </c>
      <c r="L32" s="210" t="str">
        <f t="shared" si="7"/>
        <v/>
      </c>
      <c r="M32" s="210" t="str">
        <f t="shared" si="8"/>
        <v/>
      </c>
      <c r="N32" s="210" t="str">
        <f t="shared" si="14"/>
        <v/>
      </c>
      <c r="O32" s="210" t="str">
        <f t="shared" si="15"/>
        <v/>
      </c>
      <c r="P32" s="84">
        <f t="shared" si="3"/>
        <v>1.589445</v>
      </c>
      <c r="Q32" s="209"/>
      <c r="R32" s="70">
        <f>IF(S32="IN",'BOM_Phan II'!$Y$3,"")</f>
        <v>1</v>
      </c>
      <c r="S32" s="69" t="str">
        <f t="shared" si="4"/>
        <v>IN</v>
      </c>
      <c r="T32">
        <f t="shared" si="10"/>
        <v>6</v>
      </c>
      <c r="U32" t="str">
        <f t="shared" si="16"/>
        <v>KIỆN 1</v>
      </c>
      <c r="V32">
        <f>IFERROR(IF(C32&lt;&gt;"","",IF('BOM_Phan II'!$X32=1,'BOM_Phan II'!Y32*$S$6,"")),"")</f>
        <v>1.589445</v>
      </c>
      <c r="W32" s="3" t="str">
        <f t="shared" si="11"/>
        <v/>
      </c>
      <c r="AD32" s="3" t="str">
        <f t="shared" si="12"/>
        <v/>
      </c>
    </row>
    <row r="33" spans="1:30" ht="27" customHeight="1">
      <c r="A33" s="70" t="str">
        <f t="shared" si="0"/>
        <v>RO.FF.02A.R</v>
      </c>
      <c r="B33" s="70" t="str">
        <f t="shared" si="1"/>
        <v>Muc 1.1</v>
      </c>
      <c r="C33" s="208" t="str">
        <f>IF(IFERROR(IF(D33="","",VALUE(LEFT(D33,1))),"IN")="IN",IF(D33="I","KIỆN 1",$V$6&amp;" "&amp;MAX($AD$13:$AD32)+INDEX($C$13:N32,MATCH($V$6&amp;" "&amp;MAX($AD$13:$AD32),$C$13:$C32,0),12)),"")</f>
        <v/>
      </c>
      <c r="D33" s="210" t="str">
        <f>IF('BOM_Phan II'!$X33=1,'BOM_Phan II'!C33,"")</f>
        <v>20</v>
      </c>
      <c r="E33" s="210" t="str">
        <f>IF('BOM_Phan II'!$X33=1,'BOM_Phan II'!D33,"")</f>
        <v>Mặt hk_01_020</v>
      </c>
      <c r="F33" s="210">
        <f>IF('BOM_Phan II'!$X33=1,'BOM_Phan II'!E33,"")</f>
        <v>17</v>
      </c>
      <c r="G33" s="210">
        <f>IF('BOM_Phan II'!$X33=1,'BOM_Phan II'!F33,"")</f>
        <v>446</v>
      </c>
      <c r="H33" s="210">
        <f>IF('BOM_Phan II'!$X33=1,'BOM_Phan II'!G33,"")</f>
        <v>173</v>
      </c>
      <c r="I33" s="210">
        <f>IF('BOM_Phan II'!$X33=1,'BOM_Phan II'!H33,"")</f>
        <v>1</v>
      </c>
      <c r="J33" s="210" t="str">
        <f t="shared" si="13"/>
        <v/>
      </c>
      <c r="K33" s="210" t="str">
        <f t="shared" si="6"/>
        <v/>
      </c>
      <c r="L33" s="210" t="str">
        <f t="shared" si="7"/>
        <v/>
      </c>
      <c r="M33" s="210" t="str">
        <f t="shared" si="8"/>
        <v/>
      </c>
      <c r="N33" s="210" t="str">
        <f t="shared" si="14"/>
        <v/>
      </c>
      <c r="O33" s="210" t="str">
        <f t="shared" si="15"/>
        <v/>
      </c>
      <c r="P33" s="84">
        <f t="shared" si="3"/>
        <v>0.98376450000000004</v>
      </c>
      <c r="Q33" s="209"/>
      <c r="R33" s="70">
        <f>IF(S33="IN",'BOM_Phan II'!$Y$3,"")</f>
        <v>1</v>
      </c>
      <c r="S33" s="69" t="str">
        <f t="shared" si="4"/>
        <v>IN</v>
      </c>
      <c r="T33">
        <f t="shared" si="10"/>
        <v>6</v>
      </c>
      <c r="U33" t="str">
        <f t="shared" si="16"/>
        <v>KIỆN 1</v>
      </c>
      <c r="V33">
        <f>IFERROR(IF(C33&lt;&gt;"","",IF('BOM_Phan II'!$X33=1,'BOM_Phan II'!Y33*$S$6,"")),"")</f>
        <v>0.98376450000000004</v>
      </c>
      <c r="W33" s="3" t="str">
        <f t="shared" si="11"/>
        <v/>
      </c>
      <c r="AD33" s="3" t="str">
        <f t="shared" si="12"/>
        <v/>
      </c>
    </row>
    <row r="34" spans="1:30" ht="27" customHeight="1">
      <c r="A34" s="70" t="str">
        <f t="shared" si="0"/>
        <v>RO.FF.02A.R</v>
      </c>
      <c r="B34" s="70" t="str">
        <f t="shared" si="1"/>
        <v>Muc 1.1</v>
      </c>
      <c r="C34" s="208" t="str">
        <f>IF(IFERROR(IF(D34="","",VALUE(LEFT(D34,1))),"IN")="IN",IF(D34="I","KIỆN 1",$V$6&amp;" "&amp;MAX($AD$13:$AD33)+INDEX($C$13:N33,MATCH($V$6&amp;" "&amp;MAX($AD$13:$AD33),$C$13:$C33,0),12)),"")</f>
        <v/>
      </c>
      <c r="D34" s="210" t="str">
        <f>IF('BOM_Phan II'!$X34=1,'BOM_Phan II'!C34,"")</f>
        <v>21</v>
      </c>
      <c r="E34" s="210" t="str">
        <f>IF('BOM_Phan II'!$X34=1,'BOM_Phan II'!D34,"")</f>
        <v>Gia giảm_01_021</v>
      </c>
      <c r="F34" s="210">
        <f>IF('BOM_Phan II'!$X34=1,'BOM_Phan II'!E34,"")</f>
        <v>17</v>
      </c>
      <c r="G34" s="210">
        <f>IF('BOM_Phan II'!$X34=1,'BOM_Phan II'!F34,"")</f>
        <v>15</v>
      </c>
      <c r="H34" s="210">
        <f>IF('BOM_Phan II'!$X34=1,'BOM_Phan II'!G34,"")</f>
        <v>445</v>
      </c>
      <c r="I34" s="210">
        <f>IF('BOM_Phan II'!$X34=1,'BOM_Phan II'!H34,"")</f>
        <v>1</v>
      </c>
      <c r="J34" s="210" t="str">
        <f t="shared" si="13"/>
        <v/>
      </c>
      <c r="K34" s="210" t="str">
        <f t="shared" si="6"/>
        <v/>
      </c>
      <c r="L34" s="210" t="str">
        <f t="shared" si="7"/>
        <v/>
      </c>
      <c r="M34" s="210" t="str">
        <f t="shared" si="8"/>
        <v/>
      </c>
      <c r="N34" s="210" t="str">
        <f t="shared" si="14"/>
        <v/>
      </c>
      <c r="O34" s="210" t="str">
        <f t="shared" si="15"/>
        <v/>
      </c>
      <c r="P34" s="84">
        <f t="shared" si="3"/>
        <v>8.5106250000000008E-2</v>
      </c>
      <c r="Q34" s="209"/>
      <c r="R34" s="70">
        <f>IF(S34="IN",'BOM_Phan II'!$Y$3,"")</f>
        <v>1</v>
      </c>
      <c r="S34" s="69" t="str">
        <f t="shared" si="4"/>
        <v>IN</v>
      </c>
      <c r="T34">
        <f t="shared" si="10"/>
        <v>6</v>
      </c>
      <c r="U34" t="str">
        <f t="shared" si="16"/>
        <v>KIỆN 1</v>
      </c>
      <c r="V34">
        <f>IFERROR(IF(C34&lt;&gt;"","",IF('BOM_Phan II'!$X34=1,'BOM_Phan II'!Y34*$S$6,"")),"")</f>
        <v>8.5106250000000008E-2</v>
      </c>
      <c r="W34" s="3" t="str">
        <f t="shared" si="11"/>
        <v/>
      </c>
      <c r="AD34" s="3" t="str">
        <f t="shared" si="12"/>
        <v/>
      </c>
    </row>
    <row r="35" spans="1:30" ht="27" customHeight="1">
      <c r="A35" s="70" t="str">
        <f t="shared" si="0"/>
        <v>RO.FF.02A.R</v>
      </c>
      <c r="B35" s="70" t="str">
        <f t="shared" si="1"/>
        <v>Muc 1.1</v>
      </c>
      <c r="C35" s="208" t="str">
        <f>IF(IFERROR(IF(D35="","",VALUE(LEFT(D35,1))),"IN")="IN",IF(D35="I","KIỆN 1",$V$6&amp;" "&amp;MAX($AD$13:$AD34)+INDEX($C$13:N34,MATCH($V$6&amp;" "&amp;MAX($AD$13:$AD34),$C$13:$C34,0),12)),"")</f>
        <v/>
      </c>
      <c r="D35" s="210" t="str">
        <f>IF('BOM_Phan II'!$X35=1,'BOM_Phan II'!C35,"")</f>
        <v>22</v>
      </c>
      <c r="E35" s="210" t="str">
        <f>IF('BOM_Phan II'!$X35=1,'BOM_Phan II'!D35,"")</f>
        <v>Gia giảm_01_022</v>
      </c>
      <c r="F35" s="210">
        <f>IF('BOM_Phan II'!$X35=1,'BOM_Phan II'!E35,"")</f>
        <v>17</v>
      </c>
      <c r="G35" s="210">
        <f>IF('BOM_Phan II'!$X35=1,'BOM_Phan II'!F35,"")</f>
        <v>15</v>
      </c>
      <c r="H35" s="210">
        <f>IF('BOM_Phan II'!$X35=1,'BOM_Phan II'!G35,"")</f>
        <v>1110</v>
      </c>
      <c r="I35" s="210">
        <f>IF('BOM_Phan II'!$X35=1,'BOM_Phan II'!H35,"")</f>
        <v>1</v>
      </c>
      <c r="J35" s="210" t="str">
        <f t="shared" si="13"/>
        <v/>
      </c>
      <c r="K35" s="210" t="str">
        <f t="shared" si="6"/>
        <v/>
      </c>
      <c r="L35" s="210" t="str">
        <f t="shared" si="7"/>
        <v/>
      </c>
      <c r="M35" s="210" t="str">
        <f t="shared" si="8"/>
        <v/>
      </c>
      <c r="N35" s="210" t="str">
        <f t="shared" si="14"/>
        <v/>
      </c>
      <c r="O35" s="210" t="str">
        <f t="shared" si="15"/>
        <v/>
      </c>
      <c r="P35" s="84">
        <f t="shared" si="3"/>
        <v>0.21228750000000002</v>
      </c>
      <c r="Q35" s="209"/>
      <c r="R35" s="70">
        <f>IF(S35="IN",'BOM_Phan II'!$Y$3,"")</f>
        <v>1</v>
      </c>
      <c r="S35" s="69" t="str">
        <f t="shared" si="4"/>
        <v>IN</v>
      </c>
      <c r="T35">
        <f t="shared" si="10"/>
        <v>6</v>
      </c>
      <c r="U35" t="str">
        <f t="shared" si="16"/>
        <v>KIỆN 1</v>
      </c>
      <c r="V35">
        <f>IFERROR(IF(C35&lt;&gt;"","",IF('BOM_Phan II'!$X35=1,'BOM_Phan II'!Y35*$S$6,"")),"")</f>
        <v>0.21228750000000002</v>
      </c>
      <c r="W35" s="3" t="str">
        <f t="shared" si="11"/>
        <v/>
      </c>
      <c r="AD35" s="3" t="str">
        <f t="shared" si="12"/>
        <v/>
      </c>
    </row>
    <row r="36" spans="1:30" ht="27" customHeight="1">
      <c r="A36" s="70" t="str">
        <f t="shared" si="0"/>
        <v>RO.FF.02A.R</v>
      </c>
      <c r="B36" s="70" t="str">
        <f t="shared" si="1"/>
        <v>Muc 1.1</v>
      </c>
      <c r="C36" s="208" t="str">
        <f>IF(IFERROR(IF(D36="","",VALUE(LEFT(D36,1))),"IN")="IN",IF(D36="I","KIỆN 1",$V$6&amp;" "&amp;MAX($AD$13:$AD35)+INDEX($C$13:N35,MATCH($V$6&amp;" "&amp;MAX($AD$13:$AD35),$C$13:$C35,0),12)),"")</f>
        <v/>
      </c>
      <c r="D36" s="210" t="str">
        <f>IF('BOM_Phan II'!$X36=1,'BOM_Phan II'!C36,"")</f>
        <v>23</v>
      </c>
      <c r="E36" s="210" t="str">
        <f>IF('BOM_Phan II'!$X36=1,'BOM_Phan II'!D36,"")</f>
        <v>Xương gia giảm_01_023</v>
      </c>
      <c r="F36" s="210">
        <f>IF('BOM_Phan II'!$X36=1,'BOM_Phan II'!E36,"")</f>
        <v>13</v>
      </c>
      <c r="G36" s="210">
        <f>IF('BOM_Phan II'!$X36=1,'BOM_Phan II'!F36,"")</f>
        <v>20</v>
      </c>
      <c r="H36" s="210">
        <f>IF('BOM_Phan II'!$X36=1,'BOM_Phan II'!G36,"")</f>
        <v>1093</v>
      </c>
      <c r="I36" s="210">
        <f>IF('BOM_Phan II'!$X36=1,'BOM_Phan II'!H36,"")</f>
        <v>1</v>
      </c>
      <c r="J36" s="210" t="str">
        <f t="shared" si="13"/>
        <v/>
      </c>
      <c r="K36" s="210" t="str">
        <f t="shared" si="6"/>
        <v/>
      </c>
      <c r="L36" s="210" t="str">
        <f t="shared" si="7"/>
        <v/>
      </c>
      <c r="M36" s="210" t="str">
        <f t="shared" si="8"/>
        <v/>
      </c>
      <c r="N36" s="210" t="str">
        <f t="shared" si="14"/>
        <v/>
      </c>
      <c r="O36" s="210" t="str">
        <f t="shared" si="15"/>
        <v/>
      </c>
      <c r="P36" s="84">
        <f t="shared" si="3"/>
        <v>0.21313500000000002</v>
      </c>
      <c r="Q36" s="209"/>
      <c r="R36" s="70">
        <f>IF(S36="IN",'BOM_Phan II'!$Y$3,"")</f>
        <v>1</v>
      </c>
      <c r="S36" s="69" t="str">
        <f t="shared" si="4"/>
        <v>IN</v>
      </c>
      <c r="T36">
        <f t="shared" si="10"/>
        <v>6</v>
      </c>
      <c r="U36" t="str">
        <f t="shared" si="16"/>
        <v>KIỆN 1</v>
      </c>
      <c r="V36">
        <f>IFERROR(IF(C36&lt;&gt;"","",IF('BOM_Phan II'!$X36=1,'BOM_Phan II'!Y36*$S$6,"")),"")</f>
        <v>0.21313500000000002</v>
      </c>
      <c r="W36" s="3" t="str">
        <f t="shared" si="11"/>
        <v/>
      </c>
      <c r="AD36" s="3" t="str">
        <f t="shared" si="12"/>
        <v/>
      </c>
    </row>
    <row r="37" spans="1:30" ht="27" customHeight="1">
      <c r="A37" s="70" t="str">
        <f t="shared" si="0"/>
        <v>RO.FF.02A.R</v>
      </c>
      <c r="B37" s="70" t="str">
        <f t="shared" si="1"/>
        <v>Muc 1.1</v>
      </c>
      <c r="C37" s="208" t="str">
        <f>IF(IFERROR(IF(D37="","",VALUE(LEFT(D37,1))),"IN")="IN",IF(D37="I","KIỆN 1",$V$6&amp;" "&amp;MAX($AD$13:$AD36)+INDEX($C$13:N36,MATCH($V$6&amp;" "&amp;MAX($AD$13:$AD36),$C$13:$C36,0),12)),"")</f>
        <v/>
      </c>
      <c r="D37" s="210" t="str">
        <f>IF('BOM_Phan II'!$X37=1,'BOM_Phan II'!C37,"")</f>
        <v>24</v>
      </c>
      <c r="E37" s="210" t="str">
        <f>IF('BOM_Phan II'!$X37=1,'BOM_Phan II'!D37,"")</f>
        <v>Xương gia giảm_01_024</v>
      </c>
      <c r="F37" s="210">
        <f>IF('BOM_Phan II'!$X37=1,'BOM_Phan II'!E37,"")</f>
        <v>13</v>
      </c>
      <c r="G37" s="210">
        <f>IF('BOM_Phan II'!$X37=1,'BOM_Phan II'!F37,"")</f>
        <v>20</v>
      </c>
      <c r="H37" s="210">
        <f>IF('BOM_Phan II'!$X37=1,'BOM_Phan II'!G37,"")</f>
        <v>408</v>
      </c>
      <c r="I37" s="210">
        <f>IF('BOM_Phan II'!$X37=1,'BOM_Phan II'!H37,"")</f>
        <v>1</v>
      </c>
      <c r="J37" s="210" t="str">
        <f t="shared" si="13"/>
        <v/>
      </c>
      <c r="K37" s="210" t="str">
        <f t="shared" si="6"/>
        <v/>
      </c>
      <c r="L37" s="210" t="str">
        <f t="shared" si="7"/>
        <v/>
      </c>
      <c r="M37" s="210" t="str">
        <f t="shared" si="8"/>
        <v/>
      </c>
      <c r="N37" s="210" t="str">
        <f t="shared" si="14"/>
        <v/>
      </c>
      <c r="O37" s="210" t="str">
        <f t="shared" si="15"/>
        <v/>
      </c>
      <c r="P37" s="84">
        <f t="shared" si="3"/>
        <v>7.9560000000000006E-2</v>
      </c>
      <c r="Q37" s="209"/>
      <c r="R37" s="70">
        <f>IF(S37="IN",'BOM_Phan II'!$Y$3,"")</f>
        <v>1</v>
      </c>
      <c r="S37" s="69" t="str">
        <f t="shared" si="4"/>
        <v>IN</v>
      </c>
      <c r="T37">
        <f t="shared" si="10"/>
        <v>6</v>
      </c>
      <c r="U37" t="str">
        <f t="shared" si="16"/>
        <v>KIỆN 1</v>
      </c>
      <c r="V37">
        <f>IFERROR(IF(C37&lt;&gt;"","",IF('BOM_Phan II'!$X37=1,'BOM_Phan II'!Y37*$S$6,"")),"")</f>
        <v>7.9560000000000006E-2</v>
      </c>
      <c r="W37" s="3" t="str">
        <f t="shared" si="11"/>
        <v/>
      </c>
      <c r="AD37" s="3" t="str">
        <f t="shared" si="12"/>
        <v/>
      </c>
    </row>
    <row r="38" spans="1:30" ht="27" customHeight="1">
      <c r="A38" s="70" t="str">
        <f t="shared" si="0"/>
        <v>RO.FF.02A.R</v>
      </c>
      <c r="B38" s="70" t="str">
        <f t="shared" si="1"/>
        <v>Muc 1.1</v>
      </c>
      <c r="C38" s="208" t="str">
        <f>IF(IFERROR(IF(D38="","",VALUE(LEFT(D38,1))),"IN")="IN",IF(D38="I","KIỆN 1",$V$6&amp;" "&amp;MAX($AD$13:$AD37)+INDEX($C$13:N37,MATCH($V$6&amp;" "&amp;MAX($AD$13:$AD37),$C$13:$C37,0),12)),"")</f>
        <v/>
      </c>
      <c r="D38" s="210" t="str">
        <f>IF('BOM_Phan II'!$X38=1,'BOM_Phan II'!C38,"")</f>
        <v>25</v>
      </c>
      <c r="E38" s="210" t="str">
        <f>IF('BOM_Phan II'!$X38=1,'BOM_Phan II'!D38,"")</f>
        <v>Gia giảm_01_025</v>
      </c>
      <c r="F38" s="210">
        <f>IF('BOM_Phan II'!$X38=1,'BOM_Phan II'!E38,"")</f>
        <v>17</v>
      </c>
      <c r="G38" s="210">
        <f>IF('BOM_Phan II'!$X38=1,'BOM_Phan II'!F38,"")</f>
        <v>15</v>
      </c>
      <c r="H38" s="210">
        <f>IF('BOM_Phan II'!$X38=1,'BOM_Phan II'!G38,"")</f>
        <v>2368</v>
      </c>
      <c r="I38" s="210">
        <f>IF('BOM_Phan II'!$X38=1,'BOM_Phan II'!H38,"")</f>
        <v>1</v>
      </c>
      <c r="J38" s="210" t="str">
        <f t="shared" si="13"/>
        <v/>
      </c>
      <c r="K38" s="210" t="str">
        <f t="shared" si="6"/>
        <v/>
      </c>
      <c r="L38" s="210" t="str">
        <f t="shared" si="7"/>
        <v/>
      </c>
      <c r="M38" s="210" t="str">
        <f t="shared" si="8"/>
        <v/>
      </c>
      <c r="N38" s="210" t="str">
        <f t="shared" si="14"/>
        <v/>
      </c>
      <c r="O38" s="210" t="str">
        <f t="shared" si="15"/>
        <v/>
      </c>
      <c r="P38" s="84">
        <f t="shared" si="3"/>
        <v>0.45288</v>
      </c>
      <c r="Q38" s="209"/>
      <c r="R38" s="70">
        <f>IF(S38="IN",'BOM_Phan II'!$Y$3,"")</f>
        <v>1</v>
      </c>
      <c r="S38" s="69" t="str">
        <f t="shared" si="4"/>
        <v>IN</v>
      </c>
      <c r="T38">
        <f t="shared" si="10"/>
        <v>6</v>
      </c>
      <c r="U38" t="str">
        <f t="shared" si="16"/>
        <v>KIỆN 1</v>
      </c>
      <c r="V38">
        <f>IFERROR(IF(C38&lt;&gt;"","",IF('BOM_Phan II'!$X38=1,'BOM_Phan II'!Y38*$S$6,"")),"")</f>
        <v>0.45288</v>
      </c>
      <c r="W38" s="3" t="str">
        <f t="shared" si="11"/>
        <v/>
      </c>
      <c r="AD38" s="3" t="str">
        <f t="shared" si="12"/>
        <v/>
      </c>
    </row>
    <row r="39" spans="1:30" ht="27" customHeight="1">
      <c r="A39" s="70" t="str">
        <f t="shared" si="0"/>
        <v>RO.FF.02A.R</v>
      </c>
      <c r="B39" s="70" t="str">
        <f t="shared" si="1"/>
        <v>Muc 1.1</v>
      </c>
      <c r="C39" s="208" t="str">
        <f>IF(IFERROR(IF(D39="","",VALUE(LEFT(D39,1))),"IN")="IN",IF(D39="I","KIỆN 1",$V$6&amp;" "&amp;MAX($AD$13:$AD38)+INDEX($C$13:N38,MATCH($V$6&amp;" "&amp;MAX($AD$13:$AD38),$C$13:$C38,0),12)),"")</f>
        <v/>
      </c>
      <c r="D39" s="210" t="str">
        <f>IF('BOM_Phan II'!$X39=1,'BOM_Phan II'!C39,"")</f>
        <v>26</v>
      </c>
      <c r="E39" s="210" t="str">
        <f>IF('BOM_Phan II'!$X39=1,'BOM_Phan II'!D39,"")</f>
        <v>Xương kè gia giảm_01_026</v>
      </c>
      <c r="F39" s="210">
        <f>IF('BOM_Phan II'!$X39=1,'BOM_Phan II'!E39,"")</f>
        <v>13</v>
      </c>
      <c r="G39" s="210">
        <f>IF('BOM_Phan II'!$X39=1,'BOM_Phan II'!F39,"")</f>
        <v>20</v>
      </c>
      <c r="H39" s="210">
        <f>IF('BOM_Phan II'!$X39=1,'BOM_Phan II'!G39,"")</f>
        <v>2368</v>
      </c>
      <c r="I39" s="210">
        <f>IF('BOM_Phan II'!$X39=1,'BOM_Phan II'!H39,"")</f>
        <v>1</v>
      </c>
      <c r="J39" s="210" t="str">
        <f t="shared" si="13"/>
        <v/>
      </c>
      <c r="K39" s="210" t="str">
        <f t="shared" si="6"/>
        <v/>
      </c>
      <c r="L39" s="210" t="str">
        <f t="shared" si="7"/>
        <v/>
      </c>
      <c r="M39" s="210" t="str">
        <f t="shared" si="8"/>
        <v/>
      </c>
      <c r="N39" s="210" t="str">
        <f t="shared" si="14"/>
        <v/>
      </c>
      <c r="O39" s="210" t="str">
        <f t="shared" si="15"/>
        <v/>
      </c>
      <c r="P39" s="84">
        <f t="shared" si="3"/>
        <v>0.46176000000000006</v>
      </c>
      <c r="Q39" s="209"/>
      <c r="R39" s="70">
        <f>IF(S39="IN",'BOM_Phan II'!$Y$3,"")</f>
        <v>1</v>
      </c>
      <c r="S39" s="69" t="str">
        <f t="shared" si="4"/>
        <v>IN</v>
      </c>
      <c r="T39">
        <f t="shared" si="10"/>
        <v>6</v>
      </c>
      <c r="U39" t="str">
        <f t="shared" si="16"/>
        <v>KIỆN 1</v>
      </c>
      <c r="V39">
        <f>IFERROR(IF(C39&lt;&gt;"","",IF('BOM_Phan II'!$X39=1,'BOM_Phan II'!Y39*$S$6,"")),"")</f>
        <v>0.46176000000000006</v>
      </c>
      <c r="W39" s="3" t="str">
        <f t="shared" si="11"/>
        <v/>
      </c>
      <c r="AD39" s="3" t="str">
        <f t="shared" si="12"/>
        <v/>
      </c>
    </row>
    <row r="40" spans="1:30" ht="27" customHeight="1">
      <c r="A40" s="70" t="str">
        <f t="shared" si="0"/>
        <v>RO.FF.02A.R</v>
      </c>
      <c r="B40" s="70" t="str">
        <f t="shared" si="1"/>
        <v>Muc 1.1</v>
      </c>
      <c r="C40" s="208" t="str">
        <f>IF(IFERROR(IF(D40="","",VALUE(LEFT(D40,1))),"IN")="IN",IF(D40="I","KIỆN 1",$V$6&amp;" "&amp;MAX(#REF!)+INDEX(#REF!,MATCH($V$6&amp;" "&amp;MAX(#REF!),#REF!,0),12)),"")</f>
        <v/>
      </c>
      <c r="D40" s="210" t="str">
        <f>IF('BOM_Phan II'!$X40=1,'BOM_Phan II'!C40,"")</f>
        <v>27</v>
      </c>
      <c r="E40" s="210" t="str">
        <f>IF('BOM_Phan II'!$X40=1,'BOM_Phan II'!D40,"")</f>
        <v>Len chân_01_027</v>
      </c>
      <c r="F40" s="210">
        <f>IF('BOM_Phan II'!$X40=1,'BOM_Phan II'!E40,"")</f>
        <v>17</v>
      </c>
      <c r="G40" s="210">
        <f>IF('BOM_Phan II'!$X40=1,'BOM_Phan II'!F40,"")</f>
        <v>100</v>
      </c>
      <c r="H40" s="210">
        <f>IF('BOM_Phan II'!$X40=1,'BOM_Phan II'!G40,"")</f>
        <v>1125</v>
      </c>
      <c r="I40" s="210">
        <f>IF('BOM_Phan II'!$X40=1,'BOM_Phan II'!H40,"")</f>
        <v>1</v>
      </c>
      <c r="J40" s="210" t="str">
        <f t="shared" si="13"/>
        <v/>
      </c>
      <c r="K40" s="210" t="str">
        <f t="shared" si="6"/>
        <v/>
      </c>
      <c r="L40" s="210" t="str">
        <f t="shared" si="7"/>
        <v/>
      </c>
      <c r="M40" s="210" t="str">
        <f t="shared" si="8"/>
        <v/>
      </c>
      <c r="N40" s="210" t="str">
        <f t="shared" si="14"/>
        <v/>
      </c>
      <c r="O40" s="210" t="str">
        <f t="shared" si="15"/>
        <v/>
      </c>
      <c r="P40" s="84">
        <f t="shared" si="3"/>
        <v>1.4343750000000002</v>
      </c>
      <c r="Q40" s="209"/>
      <c r="R40" s="70">
        <f>IF(S40="IN",'BOM_Phan II'!$Y$3,"")</f>
        <v>1</v>
      </c>
      <c r="S40" s="69" t="str">
        <f t="shared" si="4"/>
        <v>IN</v>
      </c>
      <c r="T40">
        <f t="shared" ref="T40:T103" si="17">IF($O$13="XK_CHUẨN 1",1,IF($O$13="XK_CHUẨN 2",2,IF($O$13="XK_CHUẨN 3",3,IF($O$13="XK_CHUẨN 4-ĐI CONT",4,IF($O$13="XK_CHUẨN 5-ĐI AIR",5,IF($O$13="XK_CHUẨN 5-AIR PALLET",51,IF($O$13="TIÊU CHUẨN DỰ ÁN",6,"")))))))</f>
        <v>6</v>
      </c>
      <c r="U40" t="str">
        <f t="shared" ref="U40:U103" si="18">IF(C40="",U39,C40)</f>
        <v>KIỆN 1</v>
      </c>
      <c r="V40">
        <f>IFERROR(IF(C40&lt;&gt;"","",IF('BOM_Phan II'!$X40=1,'BOM_Phan II'!Y40*$S$6,"")),"")</f>
        <v>1.4343750000000002</v>
      </c>
      <c r="W40" s="3" t="str">
        <f t="shared" si="11"/>
        <v/>
      </c>
      <c r="AD40" s="3" t="str">
        <f t="shared" si="12"/>
        <v/>
      </c>
    </row>
    <row r="41" spans="1:30" ht="27" customHeight="1">
      <c r="A41" s="70" t="str">
        <f t="shared" si="0"/>
        <v>RO.FF.02A.R</v>
      </c>
      <c r="B41" s="70" t="str">
        <f t="shared" si="1"/>
        <v>Muc 1.1</v>
      </c>
      <c r="C41" s="208" t="str">
        <f>IF(IFERROR(IF(D41="","",VALUE(LEFT(D41,1))),"IN")="IN",IF(D41="I","KIỆN 1",$V$6&amp;" "&amp;MAX($AD$13:$AD40)+INDEX($C$13:N40,MATCH($V$6&amp;" "&amp;MAX($AD$13:$AD40),$C$13:$C40,0),12)),"")</f>
        <v/>
      </c>
      <c r="D41" s="210" t="str">
        <f>IF('BOM_Phan II'!$X41=1,'BOM_Phan II'!C41,"")</f>
        <v>28</v>
      </c>
      <c r="E41" s="210" t="str">
        <f>IF('BOM_Phan II'!$X41=1,'BOM_Phan II'!D41,"")</f>
        <v>Len chân_01_028</v>
      </c>
      <c r="F41" s="210">
        <f>IF('BOM_Phan II'!$X41=1,'BOM_Phan II'!E41,"")</f>
        <v>17</v>
      </c>
      <c r="G41" s="210">
        <f>IF('BOM_Phan II'!$X41=1,'BOM_Phan II'!F41,"")</f>
        <v>100</v>
      </c>
      <c r="H41" s="210">
        <f>IF('BOM_Phan II'!$X41=1,'BOM_Phan II'!G41,"")</f>
        <v>445</v>
      </c>
      <c r="I41" s="210">
        <f>IF('BOM_Phan II'!$X41=1,'BOM_Phan II'!H41,"")</f>
        <v>1</v>
      </c>
      <c r="J41" s="210" t="str">
        <f t="shared" si="13"/>
        <v/>
      </c>
      <c r="K41" s="210" t="str">
        <f t="shared" si="6"/>
        <v/>
      </c>
      <c r="L41" s="210" t="str">
        <f t="shared" si="7"/>
        <v/>
      </c>
      <c r="M41" s="210" t="str">
        <f t="shared" si="8"/>
        <v/>
      </c>
      <c r="N41" s="210" t="str">
        <f t="shared" si="14"/>
        <v/>
      </c>
      <c r="O41" s="210" t="str">
        <f t="shared" si="15"/>
        <v/>
      </c>
      <c r="P41" s="84">
        <f t="shared" si="3"/>
        <v>0.56737499999999996</v>
      </c>
      <c r="Q41" s="209"/>
      <c r="R41" s="70">
        <f>IF(S41="IN",'BOM_Phan II'!$Y$3,"")</f>
        <v>1</v>
      </c>
      <c r="S41" s="69" t="str">
        <f t="shared" si="4"/>
        <v>IN</v>
      </c>
      <c r="T41">
        <f t="shared" si="17"/>
        <v>6</v>
      </c>
      <c r="U41" t="str">
        <f t="shared" si="18"/>
        <v>KIỆN 1</v>
      </c>
      <c r="V41">
        <f>IFERROR(IF(C41&lt;&gt;"","",IF('BOM_Phan II'!$X41=1,'BOM_Phan II'!Y41*$S$6,"")),"")</f>
        <v>0.56737499999999996</v>
      </c>
      <c r="W41" s="3" t="str">
        <f t="shared" si="11"/>
        <v/>
      </c>
      <c r="AD41" s="3" t="str">
        <f t="shared" si="12"/>
        <v/>
      </c>
    </row>
    <row r="42" spans="1:30" ht="27" customHeight="1">
      <c r="A42" s="70" t="str">
        <f t="shared" si="0"/>
        <v>RO.FF.02A.R</v>
      </c>
      <c r="B42" s="70" t="str">
        <f t="shared" si="1"/>
        <v>Muc 1.1</v>
      </c>
      <c r="C42" s="208" t="str">
        <f>IF(IFERROR(IF(D42="","",VALUE(LEFT(D42,1))),"IN")="IN",IF(D42="I","KIỆN 1",$V$6&amp;" "&amp;MAX($AD$13:$AD41)+INDEX($C$13:N41,MATCH($V$6&amp;" "&amp;MAX($AD$13:$AD41),$C$13:$C41,0),12)),"")</f>
        <v/>
      </c>
      <c r="D42" s="210" t="str">
        <f>IF('BOM_Phan II'!$X42=1,'BOM_Phan II'!C42,"")</f>
        <v>29</v>
      </c>
      <c r="E42" s="210" t="str">
        <f>IF('BOM_Phan II'!$X42=1,'BOM_Phan II'!D42,"")</f>
        <v>Nóc thùng hk_01_029</v>
      </c>
      <c r="F42" s="210">
        <f>IF('BOM_Phan II'!$X42=1,'BOM_Phan II'!E42,"")</f>
        <v>27</v>
      </c>
      <c r="G42" s="210">
        <f>IF('BOM_Phan II'!$X42=1,'BOM_Phan II'!F42,"")</f>
        <v>430.5</v>
      </c>
      <c r="H42" s="210">
        <f>IF('BOM_Phan II'!$X42=1,'BOM_Phan II'!G42,"")</f>
        <v>450</v>
      </c>
      <c r="I42" s="210">
        <f>IF('BOM_Phan II'!$X42=1,'BOM_Phan II'!H42,"")</f>
        <v>1</v>
      </c>
      <c r="J42" s="210" t="str">
        <f t="shared" si="13"/>
        <v/>
      </c>
      <c r="K42" s="210" t="str">
        <f t="shared" si="6"/>
        <v/>
      </c>
      <c r="L42" s="210" t="str">
        <f t="shared" si="7"/>
        <v/>
      </c>
      <c r="M42" s="210" t="str">
        <f t="shared" si="8"/>
        <v/>
      </c>
      <c r="N42" s="210" t="str">
        <f t="shared" si="14"/>
        <v/>
      </c>
      <c r="O42" s="210" t="str">
        <f t="shared" si="15"/>
        <v/>
      </c>
      <c r="P42" s="84">
        <f t="shared" si="3"/>
        <v>3.9229312500000004</v>
      </c>
      <c r="Q42" s="209"/>
      <c r="R42" s="70">
        <f>IF(S42="IN",'BOM_Phan II'!$Y$3,"")</f>
        <v>1</v>
      </c>
      <c r="S42" s="69" t="str">
        <f t="shared" si="4"/>
        <v>IN</v>
      </c>
      <c r="T42">
        <f t="shared" si="17"/>
        <v>6</v>
      </c>
      <c r="U42" t="str">
        <f t="shared" si="18"/>
        <v>KIỆN 1</v>
      </c>
      <c r="V42">
        <f>IFERROR(IF(C42&lt;&gt;"","",IF('BOM_Phan II'!$X42=1,'BOM_Phan II'!Y42*$S$6,"")),"")</f>
        <v>3.9229312500000004</v>
      </c>
      <c r="W42" s="3" t="str">
        <f t="shared" si="11"/>
        <v/>
      </c>
      <c r="AD42" s="3" t="str">
        <f t="shared" si="12"/>
        <v/>
      </c>
    </row>
    <row r="43" spans="1:30" ht="27" customHeight="1">
      <c r="A43" s="70" t="str">
        <f t="shared" si="0"/>
        <v>RO.FF.02A.R</v>
      </c>
      <c r="B43" s="70" t="str">
        <f t="shared" si="1"/>
        <v>Muc 1.1</v>
      </c>
      <c r="C43" s="208" t="str">
        <f>IF(IFERROR(IF(D43="","",VALUE(LEFT(D43,1))),"IN")="IN",IF(D43="I","KIỆN 1",$V$6&amp;" "&amp;MAX($AD$13:$AD42)+INDEX($C$13:N42,MATCH($V$6&amp;" "&amp;MAX($AD$13:$AD42),$C$13:$C42,0),12)),"")</f>
        <v/>
      </c>
      <c r="D43" s="210" t="str">
        <f>IF('BOM_Phan II'!$X43=1,'BOM_Phan II'!C43,"")</f>
        <v>30</v>
      </c>
      <c r="E43" s="210" t="str">
        <f>IF('BOM_Phan II'!$X43=1,'BOM_Phan II'!D43,"")</f>
        <v>Đợt Led nhỏ_01_030</v>
      </c>
      <c r="F43" s="210">
        <f>IF('BOM_Phan II'!$X43=1,'BOM_Phan II'!E43,"")</f>
        <v>27</v>
      </c>
      <c r="G43" s="210">
        <f>IF('BOM_Phan II'!$X43=1,'BOM_Phan II'!F43,"")</f>
        <v>217.5</v>
      </c>
      <c r="H43" s="210">
        <f>IF('BOM_Phan II'!$X43=1,'BOM_Phan II'!G43,"")</f>
        <v>450</v>
      </c>
      <c r="I43" s="210">
        <f>IF('BOM_Phan II'!$X43=1,'BOM_Phan II'!H43,"")</f>
        <v>1</v>
      </c>
      <c r="J43" s="210" t="str">
        <f t="shared" si="13"/>
        <v/>
      </c>
      <c r="K43" s="210" t="str">
        <f t="shared" si="6"/>
        <v/>
      </c>
      <c r="L43" s="210" t="str">
        <f t="shared" si="7"/>
        <v/>
      </c>
      <c r="M43" s="210" t="str">
        <f t="shared" si="8"/>
        <v/>
      </c>
      <c r="N43" s="210" t="str">
        <f t="shared" si="14"/>
        <v/>
      </c>
      <c r="O43" s="210" t="str">
        <f t="shared" si="15"/>
        <v/>
      </c>
      <c r="P43" s="84">
        <f t="shared" si="3"/>
        <v>1.9819687500000001</v>
      </c>
      <c r="Q43" s="209"/>
      <c r="R43" s="70">
        <f>IF(S43="IN",'BOM_Phan II'!$Y$3,"")</f>
        <v>1</v>
      </c>
      <c r="S43" s="69" t="str">
        <f t="shared" si="4"/>
        <v>IN</v>
      </c>
      <c r="T43">
        <f t="shared" si="17"/>
        <v>6</v>
      </c>
      <c r="U43" t="str">
        <f t="shared" si="18"/>
        <v>KIỆN 1</v>
      </c>
      <c r="V43">
        <f>IFERROR(IF(C43&lt;&gt;"","",IF('BOM_Phan II'!$X43=1,'BOM_Phan II'!Y43*$S$6,"")),"")</f>
        <v>1.9819687500000001</v>
      </c>
      <c r="W43" s="3" t="str">
        <f t="shared" si="11"/>
        <v/>
      </c>
      <c r="AD43" s="3" t="str">
        <f t="shared" si="12"/>
        <v/>
      </c>
    </row>
    <row r="44" spans="1:30" ht="27" customHeight="1">
      <c r="A44" s="70" t="str">
        <f t="shared" si="0"/>
        <v>RO.FF.02A.R</v>
      </c>
      <c r="B44" s="70" t="str">
        <f t="shared" si="1"/>
        <v>Muc 1.1</v>
      </c>
      <c r="C44" s="208" t="str">
        <f>IF(IFERROR(IF(D44="","",VALUE(LEFT(D44,1))),"IN")="IN",IF(D44="I","KIỆN 1",$V$6&amp;" "&amp;MAX($AD$13:$AD43)+INDEX($C$13:N43,MATCH($V$6&amp;" "&amp;MAX($AD$13:$AD43),$C$13:$C43,0),12)),"")</f>
        <v/>
      </c>
      <c r="D44" s="210" t="str">
        <f>IF('BOM_Phan II'!$X44=1,'BOM_Phan II'!C44,"")</f>
        <v>31</v>
      </c>
      <c r="E44" s="210" t="str">
        <f>IF('BOM_Phan II'!$X44=1,'BOM_Phan II'!D44,"")</f>
        <v>Đáy thùng hk_01_031</v>
      </c>
      <c r="F44" s="210">
        <f>IF('BOM_Phan II'!$X44=1,'BOM_Phan II'!E44,"")</f>
        <v>27</v>
      </c>
      <c r="G44" s="210">
        <f>IF('BOM_Phan II'!$X44=1,'BOM_Phan II'!F44,"")</f>
        <v>430.5</v>
      </c>
      <c r="H44" s="210">
        <f>IF('BOM_Phan II'!$X44=1,'BOM_Phan II'!G44,"")</f>
        <v>450</v>
      </c>
      <c r="I44" s="210">
        <f>IF('BOM_Phan II'!$X44=1,'BOM_Phan II'!H44,"")</f>
        <v>1</v>
      </c>
      <c r="J44" s="210" t="str">
        <f t="shared" si="13"/>
        <v/>
      </c>
      <c r="K44" s="210" t="str">
        <f t="shared" si="6"/>
        <v/>
      </c>
      <c r="L44" s="210" t="str">
        <f t="shared" si="7"/>
        <v/>
      </c>
      <c r="M44" s="210" t="str">
        <f t="shared" si="8"/>
        <v/>
      </c>
      <c r="N44" s="210" t="str">
        <f t="shared" si="14"/>
        <v/>
      </c>
      <c r="O44" s="210" t="str">
        <f t="shared" si="15"/>
        <v/>
      </c>
      <c r="P44" s="84">
        <f t="shared" si="3"/>
        <v>3.9229312500000004</v>
      </c>
      <c r="Q44" s="209"/>
      <c r="R44" s="70">
        <f>IF(S44="IN",'BOM_Phan II'!$Y$3,"")</f>
        <v>1</v>
      </c>
      <c r="S44" s="69" t="str">
        <f t="shared" si="4"/>
        <v>IN</v>
      </c>
      <c r="T44">
        <f t="shared" si="17"/>
        <v>6</v>
      </c>
      <c r="U44" t="str">
        <f t="shared" si="18"/>
        <v>KIỆN 1</v>
      </c>
      <c r="V44">
        <f>IFERROR(IF(C44&lt;&gt;"","",IF('BOM_Phan II'!$X44=1,'BOM_Phan II'!Y44*$S$6,"")),"")</f>
        <v>3.9229312500000004</v>
      </c>
      <c r="W44" s="3" t="str">
        <f t="shared" si="11"/>
        <v/>
      </c>
      <c r="AD44" s="3" t="str">
        <f t="shared" si="12"/>
        <v/>
      </c>
    </row>
    <row r="45" spans="1:30" ht="27" customHeight="1">
      <c r="A45" s="70" t="str">
        <f t="shared" si="0"/>
        <v>RO.FF.02A.R</v>
      </c>
      <c r="B45" s="70" t="str">
        <f t="shared" si="1"/>
        <v>Muc 1.1</v>
      </c>
      <c r="C45" s="208" t="str">
        <f>IF(IFERROR(IF(D45="","",VALUE(LEFT(D45,1))),"IN")="IN",IF(D45="I","KIỆN 1",$V$6&amp;" "&amp;MAX($AD$13:$AD44)+INDEX($C$13:N44,MATCH($V$6&amp;" "&amp;MAX($AD$13:$AD44),$C$13:$C44,0),12)),"")</f>
        <v/>
      </c>
      <c r="D45" s="210" t="str">
        <f>IF('BOM_Phan II'!$X45=1,'BOM_Phan II'!C45,"")</f>
        <v>32</v>
      </c>
      <c r="E45" s="210" t="str">
        <f>IF('BOM_Phan II'!$X45=1,'BOM_Phan II'!D45,"")</f>
        <v>Đợt chết_01_032</v>
      </c>
      <c r="F45" s="210">
        <f>IF('BOM_Phan II'!$X45=1,'BOM_Phan II'!E45,"")</f>
        <v>27</v>
      </c>
      <c r="G45" s="210">
        <f>IF('BOM_Phan II'!$X45=1,'BOM_Phan II'!F45,"")</f>
        <v>458.5</v>
      </c>
      <c r="H45" s="210">
        <f>IF('BOM_Phan II'!$X45=1,'BOM_Phan II'!G45,"")</f>
        <v>450</v>
      </c>
      <c r="I45" s="210">
        <f>IF('BOM_Phan II'!$X45=1,'BOM_Phan II'!H45,"")</f>
        <v>1</v>
      </c>
      <c r="J45" s="210" t="str">
        <f t="shared" si="13"/>
        <v/>
      </c>
      <c r="K45" s="210" t="str">
        <f t="shared" si="6"/>
        <v/>
      </c>
      <c r="L45" s="210" t="str">
        <f t="shared" si="7"/>
        <v/>
      </c>
      <c r="M45" s="210" t="str">
        <f t="shared" si="8"/>
        <v/>
      </c>
      <c r="N45" s="210" t="str">
        <f t="shared" si="14"/>
        <v/>
      </c>
      <c r="O45" s="210" t="str">
        <f t="shared" si="15"/>
        <v/>
      </c>
      <c r="P45" s="84">
        <f t="shared" si="3"/>
        <v>4.17808125</v>
      </c>
      <c r="Q45" s="209"/>
      <c r="R45" s="70">
        <f>IF(S45="IN",'BOM_Phan II'!$Y$3,"")</f>
        <v>1</v>
      </c>
      <c r="S45" s="69" t="str">
        <f t="shared" si="4"/>
        <v>IN</v>
      </c>
      <c r="T45">
        <f t="shared" si="17"/>
        <v>6</v>
      </c>
      <c r="U45" t="str">
        <f t="shared" si="18"/>
        <v>KIỆN 1</v>
      </c>
      <c r="V45">
        <f>IFERROR(IF(C45&lt;&gt;"","",IF('BOM_Phan II'!$X45=1,'BOM_Phan II'!Y45*$S$6,"")),"")</f>
        <v>4.17808125</v>
      </c>
      <c r="W45" s="3" t="str">
        <f t="shared" si="11"/>
        <v/>
      </c>
      <c r="AD45" s="3" t="str">
        <f t="shared" si="12"/>
        <v/>
      </c>
    </row>
    <row r="46" spans="1:30" ht="27" customHeight="1">
      <c r="A46" s="70" t="str">
        <f t="shared" si="0"/>
        <v>RO.FF.02A.R</v>
      </c>
      <c r="B46" s="70" t="str">
        <f t="shared" si="1"/>
        <v>Muc 1.1</v>
      </c>
      <c r="C46" s="208" t="str">
        <f>IF(IFERROR(IF(D46="","",VALUE(LEFT(D46,1))),"IN")="IN",IF(D46="I","KIỆN 1",$V$6&amp;" "&amp;MAX($AD$13:$AD45)+INDEX($C$13:N45,MATCH($V$6&amp;" "&amp;MAX($AD$13:$AD45),$C$13:$C45,0),12)),"")</f>
        <v/>
      </c>
      <c r="D46" s="210" t="str">
        <f>IF('BOM_Phan II'!$X46=1,'BOM_Phan II'!C46,"")</f>
        <v>33</v>
      </c>
      <c r="E46" s="210" t="str">
        <f>IF('BOM_Phan II'!$X46=1,'BOM_Phan II'!D46,"")</f>
        <v>Xương gia cố móc treo_01_033</v>
      </c>
      <c r="F46" s="210">
        <f>IF('BOM_Phan II'!$X46=1,'BOM_Phan II'!E46,"")</f>
        <v>15</v>
      </c>
      <c r="G46" s="210">
        <f>IF('BOM_Phan II'!$X46=1,'BOM_Phan II'!F46,"")</f>
        <v>240</v>
      </c>
      <c r="H46" s="210">
        <f>IF('BOM_Phan II'!$X46=1,'BOM_Phan II'!G46,"")</f>
        <v>581</v>
      </c>
      <c r="I46" s="210">
        <f>IF('BOM_Phan II'!$X46=1,'BOM_Phan II'!H46,"")</f>
        <v>1</v>
      </c>
      <c r="J46" s="210" t="str">
        <f t="shared" si="13"/>
        <v/>
      </c>
      <c r="K46" s="210" t="str">
        <f t="shared" si="6"/>
        <v/>
      </c>
      <c r="L46" s="210" t="str">
        <f t="shared" si="7"/>
        <v/>
      </c>
      <c r="M46" s="210" t="str">
        <f t="shared" si="8"/>
        <v/>
      </c>
      <c r="N46" s="210" t="str">
        <f t="shared" si="14"/>
        <v/>
      </c>
      <c r="O46" s="210" t="str">
        <f t="shared" si="15"/>
        <v/>
      </c>
      <c r="P46" s="84">
        <f t="shared" si="3"/>
        <v>1.5687000000000002</v>
      </c>
      <c r="Q46" s="209"/>
      <c r="R46" s="70">
        <f>IF(S46="IN",'BOM_Phan II'!$Y$3,"")</f>
        <v>1</v>
      </c>
      <c r="S46" s="69" t="str">
        <f t="shared" si="4"/>
        <v>IN</v>
      </c>
      <c r="T46">
        <f t="shared" si="17"/>
        <v>6</v>
      </c>
      <c r="U46" t="str">
        <f t="shared" si="18"/>
        <v>KIỆN 1</v>
      </c>
      <c r="V46">
        <f>IFERROR(IF(C46&lt;&gt;"","",IF('BOM_Phan II'!$X46=1,'BOM_Phan II'!Y46*$S$6,"")),"")</f>
        <v>1.5687000000000002</v>
      </c>
      <c r="W46" s="3" t="str">
        <f t="shared" si="11"/>
        <v/>
      </c>
      <c r="AD46" s="3" t="str">
        <f t="shared" si="12"/>
        <v/>
      </c>
    </row>
    <row r="47" spans="1:30" ht="27" customHeight="1">
      <c r="A47" s="70" t="str">
        <f t="shared" si="0"/>
        <v>RO.FF.02A.R</v>
      </c>
      <c r="B47" s="70" t="str">
        <f t="shared" si="1"/>
        <v>Muc 1.1</v>
      </c>
      <c r="C47" s="208" t="str">
        <f>IF(IFERROR(IF(D47="","",VALUE(LEFT(D47,1))),"IN")="IN",IF(D47="I","KIỆN 1",$V$6&amp;" "&amp;MAX($AD$13:$AD46)+INDEX($C$13:N46,MATCH($V$6&amp;" "&amp;MAX($AD$13:$AD46),$C$13:$C46,0),12)),"")</f>
        <v/>
      </c>
      <c r="D47" s="210" t="str">
        <f>IF('BOM_Phan II'!$X47=1,'BOM_Phan II'!C47,"")</f>
        <v>34</v>
      </c>
      <c r="E47" s="210" t="str">
        <f>IF('BOM_Phan II'!$X47=1,'BOM_Phan II'!D47,"")</f>
        <v>Panle fix_01_034</v>
      </c>
      <c r="F47" s="210">
        <f>IF('BOM_Phan II'!$X47=1,'BOM_Phan II'!E47,"")</f>
        <v>19</v>
      </c>
      <c r="G47" s="210">
        <f>IF('BOM_Phan II'!$X47=1,'BOM_Phan II'!F47,"")</f>
        <v>450</v>
      </c>
      <c r="H47" s="210">
        <f>IF('BOM_Phan II'!$X47=1,'BOM_Phan II'!G47,"")</f>
        <v>250</v>
      </c>
      <c r="I47" s="210">
        <f>IF('BOM_Phan II'!$X47=1,'BOM_Phan II'!H47,"")</f>
        <v>1</v>
      </c>
      <c r="J47" s="210" t="str">
        <f t="shared" si="13"/>
        <v/>
      </c>
      <c r="K47" s="210" t="str">
        <f t="shared" si="6"/>
        <v/>
      </c>
      <c r="L47" s="210" t="str">
        <f t="shared" si="7"/>
        <v/>
      </c>
      <c r="M47" s="210" t="str">
        <f t="shared" si="8"/>
        <v/>
      </c>
      <c r="N47" s="210" t="str">
        <f t="shared" si="14"/>
        <v/>
      </c>
      <c r="O47" s="210" t="str">
        <f t="shared" si="15"/>
        <v/>
      </c>
      <c r="P47" s="84">
        <f t="shared" si="3"/>
        <v>1.6031250000000001</v>
      </c>
      <c r="Q47" s="209"/>
      <c r="R47" s="70">
        <f>IF(S47="IN",'BOM_Phan II'!$Y$3,"")</f>
        <v>1</v>
      </c>
      <c r="S47" s="69" t="str">
        <f t="shared" si="4"/>
        <v>IN</v>
      </c>
      <c r="T47">
        <f t="shared" si="17"/>
        <v>6</v>
      </c>
      <c r="U47" t="str">
        <f t="shared" si="18"/>
        <v>KIỆN 1</v>
      </c>
      <c r="V47">
        <f>IFERROR(IF(C47&lt;&gt;"","",IF('BOM_Phan II'!$X47=1,'BOM_Phan II'!Y47*$S$6,"")),"")</f>
        <v>1.6031250000000001</v>
      </c>
      <c r="W47" s="3" t="str">
        <f t="shared" si="11"/>
        <v/>
      </c>
      <c r="AD47" s="3" t="str">
        <f t="shared" si="12"/>
        <v/>
      </c>
    </row>
    <row r="48" spans="1:30" ht="27" customHeight="1">
      <c r="A48" s="70" t="str">
        <f t="shared" si="0"/>
        <v>RO.FF.02A.R</v>
      </c>
      <c r="B48" s="70" t="str">
        <f t="shared" si="1"/>
        <v>Muc 1.1</v>
      </c>
      <c r="C48" s="208" t="str">
        <f>IF(IFERROR(IF(D48="","",VALUE(LEFT(D48,1))),"IN")="IN",IF(D48="I","KIỆN 1",$V$6&amp;" "&amp;MAX($AD$13:$AD47)+INDEX($C$13:N47,MATCH($V$6&amp;" "&amp;MAX($AD$13:$AD47),$C$13:$C47,0),12)),"")</f>
        <v>KIỆN 3</v>
      </c>
      <c r="D48" s="210" t="str">
        <f>IF('BOM_Phan II'!$X48=1,'BOM_Phan II'!C48,"")</f>
        <v>II</v>
      </c>
      <c r="E48" s="210" t="str">
        <f>IF('BOM_Phan II'!$X48=1,'BOM_Phan II'!D48,"")</f>
        <v>MODULE MD2</v>
      </c>
      <c r="F48" s="210">
        <f>IF('BOM_Phan II'!$X48=1,'BOM_Phan II'!E48,"")</f>
        <v>30</v>
      </c>
      <c r="G48" s="210">
        <f>IF('BOM_Phan II'!$X48=1,'BOM_Phan II'!F48,"")</f>
        <v>730</v>
      </c>
      <c r="H48" s="210">
        <f>IF('BOM_Phan II'!$X48=1,'BOM_Phan II'!G48,"")</f>
        <v>900</v>
      </c>
      <c r="I48" s="210">
        <f>IF('BOM_Phan II'!$X48=1,'BOM_Phan II'!H48,"")</f>
        <v>1</v>
      </c>
      <c r="J48" s="210" t="str">
        <f t="shared" si="13"/>
        <v>KIỆN 3_RO.FF.02A.R</v>
      </c>
      <c r="K48" s="210">
        <f t="shared" si="6"/>
        <v>80</v>
      </c>
      <c r="L48" s="210">
        <f t="shared" si="7"/>
        <v>780</v>
      </c>
      <c r="M48" s="210">
        <f t="shared" si="8"/>
        <v>950</v>
      </c>
      <c r="N48" s="210">
        <f t="shared" si="14"/>
        <v>1</v>
      </c>
      <c r="O48" s="210" t="str">
        <f t="shared" si="15"/>
        <v>TIÊU CHUẨN DỰ ÁN</v>
      </c>
      <c r="P48" s="84">
        <f t="shared" si="3"/>
        <v>24.700500000000002</v>
      </c>
      <c r="Q48" s="209"/>
      <c r="R48" s="70">
        <f>IF(S48="IN",'BOM_Phan II'!$Y$3,"")</f>
        <v>1</v>
      </c>
      <c r="S48" s="69" t="str">
        <f t="shared" si="4"/>
        <v>IN</v>
      </c>
      <c r="T48">
        <f t="shared" si="17"/>
        <v>6</v>
      </c>
      <c r="U48" t="str">
        <f t="shared" si="18"/>
        <v>KIỆN 3</v>
      </c>
      <c r="V48" t="str">
        <f>IFERROR(IF(C48&lt;&gt;"","",IF('BOM_Phan II'!$X48=1,'BOM_Phan II'!Y48*$S$6,"")),"")</f>
        <v/>
      </c>
      <c r="W48" s="3" t="str">
        <f t="shared" si="11"/>
        <v>KIỆN</v>
      </c>
      <c r="AD48" s="3">
        <f t="shared" si="12"/>
        <v>3</v>
      </c>
    </row>
    <row r="49" spans="1:30" ht="27" customHeight="1">
      <c r="A49" s="70" t="str">
        <f t="shared" si="0"/>
        <v>RO.FF.02A.R</v>
      </c>
      <c r="B49" s="70" t="str">
        <f t="shared" si="1"/>
        <v>Muc 1.1</v>
      </c>
      <c r="C49" s="208" t="str">
        <f>IF(IFERROR(IF(D49="","",VALUE(LEFT(D49,1))),"IN")="IN",IF(D49="I","KIỆN 1",$V$6&amp;" "&amp;MAX($AD$13:$AD48)+INDEX($C$13:N48,MATCH($V$6&amp;" "&amp;MAX($AD$13:$AD48),$C$13:$C48,0),12)),"")</f>
        <v/>
      </c>
      <c r="D49" s="210" t="str">
        <f>IF('BOM_Phan II'!$X49=1,'BOM_Phan II'!C49,"")</f>
        <v>1</v>
      </c>
      <c r="E49" s="210" t="str">
        <f>IF('BOM_Phan II'!$X49=1,'BOM_Phan II'!D49,"")</f>
        <v>Nẹp dán cạnh_02_001</v>
      </c>
      <c r="F49" s="210">
        <f>IF('BOM_Phan II'!$X49=1,'BOM_Phan II'!E49,"")</f>
        <v>15</v>
      </c>
      <c r="G49" s="210">
        <f>IF('BOM_Phan II'!$X49=1,'BOM_Phan II'!F49,"")</f>
        <v>20</v>
      </c>
      <c r="H49" s="210">
        <f>IF('BOM_Phan II'!$X49=1,'BOM_Phan II'!G49,"")</f>
        <v>900</v>
      </c>
      <c r="I49" s="210">
        <f>IF('BOM_Phan II'!$X49=1,'BOM_Phan II'!H49,"")</f>
        <v>1</v>
      </c>
      <c r="J49" s="210" t="str">
        <f t="shared" si="13"/>
        <v/>
      </c>
      <c r="K49" s="210" t="str">
        <f t="shared" si="6"/>
        <v/>
      </c>
      <c r="L49" s="210" t="str">
        <f t="shared" si="7"/>
        <v/>
      </c>
      <c r="M49" s="210" t="str">
        <f t="shared" si="8"/>
        <v/>
      </c>
      <c r="N49" s="210" t="str">
        <f t="shared" si="14"/>
        <v/>
      </c>
      <c r="O49" s="210" t="str">
        <f t="shared" si="15"/>
        <v/>
      </c>
      <c r="P49" s="84">
        <f t="shared" si="3"/>
        <v>0.20250000000000001</v>
      </c>
      <c r="Q49" s="209"/>
      <c r="R49" s="70">
        <f>IF(S49="IN",'BOM_Phan II'!$Y$3,"")</f>
        <v>1</v>
      </c>
      <c r="S49" s="69" t="str">
        <f t="shared" si="4"/>
        <v>IN</v>
      </c>
      <c r="T49">
        <f t="shared" si="17"/>
        <v>6</v>
      </c>
      <c r="U49" t="str">
        <f t="shared" si="18"/>
        <v>KIỆN 3</v>
      </c>
      <c r="V49">
        <f>IFERROR(IF(C49&lt;&gt;"","",IF('BOM_Phan II'!$X49=1,'BOM_Phan II'!Y49*$S$6,"")),"")</f>
        <v>0.20250000000000001</v>
      </c>
      <c r="W49" s="3" t="str">
        <f t="shared" si="11"/>
        <v/>
      </c>
      <c r="AD49" s="3" t="str">
        <f t="shared" si="12"/>
        <v/>
      </c>
    </row>
    <row r="50" spans="1:30" ht="27" customHeight="1">
      <c r="A50" s="70" t="str">
        <f t="shared" si="0"/>
        <v>RO.FF.02A.R</v>
      </c>
      <c r="B50" s="70" t="str">
        <f t="shared" si="1"/>
        <v>Muc 1.1</v>
      </c>
      <c r="C50" s="208" t="str">
        <f>IF(IFERROR(IF(D50="","",VALUE(LEFT(D50,1))),"IN")="IN",IF(D50="I","KIỆN 1",$V$6&amp;" "&amp;MAX($AD$13:$AD49)+INDEX($C$13:N49,MATCH($V$6&amp;" "&amp;MAX($AD$13:$AD49),$C$13:$C49,0),12)),"")</f>
        <v/>
      </c>
      <c r="D50" s="210" t="str">
        <f>IF('BOM_Phan II'!$X50=1,'BOM_Phan II'!C50,"")</f>
        <v>2</v>
      </c>
      <c r="E50" s="210" t="str">
        <f>IF('BOM_Phan II'!$X50=1,'BOM_Phan II'!D50,"")</f>
        <v>Nẹp dán cạnh_02_002</v>
      </c>
      <c r="F50" s="210">
        <f>IF('BOM_Phan II'!$X50=1,'BOM_Phan II'!E50,"")</f>
        <v>15</v>
      </c>
      <c r="G50" s="210">
        <f>IF('BOM_Phan II'!$X50=1,'BOM_Phan II'!F50,"")</f>
        <v>20</v>
      </c>
      <c r="H50" s="210">
        <f>IF('BOM_Phan II'!$X50=1,'BOM_Phan II'!G50,"")</f>
        <v>710</v>
      </c>
      <c r="I50" s="210">
        <f>IF('BOM_Phan II'!$X50=1,'BOM_Phan II'!H50,"")</f>
        <v>2</v>
      </c>
      <c r="J50" s="210" t="str">
        <f t="shared" si="13"/>
        <v/>
      </c>
      <c r="K50" s="210" t="str">
        <f t="shared" si="6"/>
        <v/>
      </c>
      <c r="L50" s="210" t="str">
        <f t="shared" si="7"/>
        <v/>
      </c>
      <c r="M50" s="210" t="str">
        <f t="shared" si="8"/>
        <v/>
      </c>
      <c r="N50" s="210" t="str">
        <f t="shared" si="14"/>
        <v/>
      </c>
      <c r="O50" s="210" t="str">
        <f t="shared" si="15"/>
        <v/>
      </c>
      <c r="P50" s="84">
        <f t="shared" si="3"/>
        <v>0.31950000000000001</v>
      </c>
      <c r="Q50" s="209"/>
      <c r="R50" s="70">
        <f>IF(S50="IN",'BOM_Phan II'!$Y$3,"")</f>
        <v>1</v>
      </c>
      <c r="S50" s="69" t="str">
        <f t="shared" si="4"/>
        <v>IN</v>
      </c>
      <c r="T50">
        <f t="shared" si="17"/>
        <v>6</v>
      </c>
      <c r="U50" t="str">
        <f t="shared" si="18"/>
        <v>KIỆN 3</v>
      </c>
      <c r="V50">
        <f>IFERROR(IF(C50&lt;&gt;"","",IF('BOM_Phan II'!$X50=1,'BOM_Phan II'!Y50*$S$6,"")),"")</f>
        <v>0.31950000000000001</v>
      </c>
      <c r="W50" s="3" t="str">
        <f t="shared" si="11"/>
        <v/>
      </c>
      <c r="AD50" s="3" t="str">
        <f t="shared" si="12"/>
        <v/>
      </c>
    </row>
    <row r="51" spans="1:30" ht="27" customHeight="1">
      <c r="A51" s="70" t="str">
        <f t="shared" si="0"/>
        <v>RO.FF.02A.R</v>
      </c>
      <c r="B51" s="70" t="str">
        <f t="shared" si="1"/>
        <v>Muc 1.1</v>
      </c>
      <c r="C51" s="208" t="str">
        <f>IF(IFERROR(IF(D51="","",VALUE(LEFT(D51,1))),"IN")="IN",IF(D51="I","KIỆN 1",$V$6&amp;" "&amp;MAX($AD$13:$AD50)+INDEX($C$13:N50,MATCH($V$6&amp;" "&amp;MAX($AD$13:$AD50),$C$13:$C50,0),12)),"")</f>
        <v/>
      </c>
      <c r="D51" s="210" t="str">
        <f>IF('BOM_Phan II'!$X51=1,'BOM_Phan II'!C51,"")</f>
        <v>3</v>
      </c>
      <c r="E51" s="210" t="str">
        <f>IF('BOM_Phan II'!$X51=1,'BOM_Phan II'!D51,"")</f>
        <v>Ván nền vách treo_02_003</v>
      </c>
      <c r="F51" s="210">
        <f>IF('BOM_Phan II'!$X51=1,'BOM_Phan II'!E51,"")</f>
        <v>15</v>
      </c>
      <c r="G51" s="210">
        <f>IF('BOM_Phan II'!$X51=1,'BOM_Phan II'!F51,"")</f>
        <v>900</v>
      </c>
      <c r="H51" s="210">
        <f>IF('BOM_Phan II'!$X51=1,'BOM_Phan II'!G51,"")</f>
        <v>730</v>
      </c>
      <c r="I51" s="210">
        <f>IF('BOM_Phan II'!$X51=1,'BOM_Phan II'!H51,"")</f>
        <v>1</v>
      </c>
      <c r="J51" s="210" t="str">
        <f t="shared" si="13"/>
        <v/>
      </c>
      <c r="K51" s="210" t="str">
        <f t="shared" si="6"/>
        <v/>
      </c>
      <c r="L51" s="210" t="str">
        <f t="shared" si="7"/>
        <v/>
      </c>
      <c r="M51" s="210" t="str">
        <f t="shared" si="8"/>
        <v/>
      </c>
      <c r="N51" s="210" t="str">
        <f t="shared" si="14"/>
        <v/>
      </c>
      <c r="O51" s="210" t="str">
        <f t="shared" si="15"/>
        <v/>
      </c>
      <c r="P51" s="84">
        <f t="shared" si="3"/>
        <v>7.3912500000000003</v>
      </c>
      <c r="Q51" s="209"/>
      <c r="R51" s="70">
        <f>IF(S51="IN",'BOM_Phan II'!$Y$3,"")</f>
        <v>1</v>
      </c>
      <c r="S51" s="69" t="str">
        <f t="shared" si="4"/>
        <v>IN</v>
      </c>
      <c r="T51">
        <f t="shared" si="17"/>
        <v>6</v>
      </c>
      <c r="U51" t="str">
        <f t="shared" si="18"/>
        <v>KIỆN 3</v>
      </c>
      <c r="V51">
        <f>IFERROR(IF(C51&lt;&gt;"","",IF('BOM_Phan II'!$X51=1,'BOM_Phan II'!Y51*$S$6,"")),"")</f>
        <v>7.3912500000000003</v>
      </c>
      <c r="W51" s="3" t="str">
        <f t="shared" si="11"/>
        <v/>
      </c>
      <c r="AD51" s="3" t="str">
        <f t="shared" si="12"/>
        <v/>
      </c>
    </row>
    <row r="52" spans="1:30" ht="27" customHeight="1">
      <c r="A52" s="70" t="str">
        <f t="shared" si="0"/>
        <v>RO.FF.02A.R</v>
      </c>
      <c r="B52" s="70" t="str">
        <f t="shared" si="1"/>
        <v>Muc 1.1</v>
      </c>
      <c r="C52" s="208" t="str">
        <f>IF(IFERROR(IF(D52="","",VALUE(LEFT(D52,1))),"IN")="IN",IF(D52="I","KIỆN 1",$V$6&amp;" "&amp;MAX($AD$13:$AD51)+INDEX($C$13:N51,MATCH($V$6&amp;" "&amp;MAX($AD$13:$AD51),$C$13:$C51,0),12)),"")</f>
        <v/>
      </c>
      <c r="D52" s="210" t="str">
        <f>IF('BOM_Phan II'!$X52=1,'BOM_Phan II'!C52,"")</f>
        <v>4</v>
      </c>
      <c r="E52" s="210" t="str">
        <f>IF('BOM_Phan II'!$X52=1,'BOM_Phan II'!D52,"")</f>
        <v>KTHT_Vách treo_02_004</v>
      </c>
      <c r="F52" s="210">
        <f>IF('BOM_Phan II'!$X52=1,'BOM_Phan II'!E52,"")</f>
        <v>30</v>
      </c>
      <c r="G52" s="210">
        <f>IF('BOM_Phan II'!$X52=1,'BOM_Phan II'!F52,"")</f>
        <v>900</v>
      </c>
      <c r="H52" s="210">
        <f>IF('BOM_Phan II'!$X52=1,'BOM_Phan II'!G52,"")</f>
        <v>730</v>
      </c>
      <c r="I52" s="210">
        <f>IF('BOM_Phan II'!$X52=1,'BOM_Phan II'!H52,"")</f>
        <v>1</v>
      </c>
      <c r="J52" s="210" t="str">
        <f t="shared" si="13"/>
        <v/>
      </c>
      <c r="K52" s="210" t="str">
        <f t="shared" si="6"/>
        <v/>
      </c>
      <c r="L52" s="210" t="str">
        <f t="shared" si="7"/>
        <v/>
      </c>
      <c r="M52" s="210" t="str">
        <f t="shared" si="8"/>
        <v/>
      </c>
      <c r="N52" s="210" t="str">
        <f t="shared" si="14"/>
        <v/>
      </c>
      <c r="O52" s="210" t="str">
        <f t="shared" si="15"/>
        <v/>
      </c>
      <c r="P52" s="84">
        <f t="shared" si="3"/>
        <v>14.782500000000001</v>
      </c>
      <c r="Q52" s="209"/>
      <c r="R52" s="70">
        <f>IF(S52="IN",'BOM_Phan II'!$Y$3,"")</f>
        <v>1</v>
      </c>
      <c r="S52" s="69" t="str">
        <f t="shared" si="4"/>
        <v>IN</v>
      </c>
      <c r="T52">
        <f t="shared" si="17"/>
        <v>6</v>
      </c>
      <c r="U52" t="str">
        <f t="shared" si="18"/>
        <v>KIỆN 3</v>
      </c>
      <c r="V52">
        <f>IFERROR(IF(C52&lt;&gt;"","",IF('BOM_Phan II'!$X52=1,'BOM_Phan II'!Y52*$S$6,"")),"")</f>
        <v>14.782500000000001</v>
      </c>
      <c r="W52" s="3" t="str">
        <f t="shared" si="11"/>
        <v/>
      </c>
      <c r="AD52" s="3" t="str">
        <f t="shared" si="12"/>
        <v/>
      </c>
    </row>
    <row r="53" spans="1:30" ht="27" customHeight="1">
      <c r="A53" s="70" t="str">
        <f t="shared" si="0"/>
        <v>RO.FF.02A.R</v>
      </c>
      <c r="B53" s="70" t="str">
        <f t="shared" si="1"/>
        <v>Muc 1.1</v>
      </c>
      <c r="C53" s="208" t="str">
        <f>IF(IFERROR(IF(D53="","",VALUE(LEFT(D53,1))),"IN")="IN",IF(D53="I","KIỆN 1",$V$6&amp;" "&amp;MAX($AD$13:$AD52)+INDEX($C$13:N52,MATCH($V$6&amp;" "&amp;MAX($AD$13:$AD52),$C$13:$C52,0),12)),"")</f>
        <v/>
      </c>
      <c r="D53" s="210" t="str">
        <f>IF('BOM_Phan II'!$X53=1,'BOM_Phan II'!C53,"")</f>
        <v>5</v>
      </c>
      <c r="E53" s="210" t="str">
        <f>IF('BOM_Phan II'!$X53=1,'BOM_Phan II'!D53,"")</f>
        <v>Lưỡi gà_02_005</v>
      </c>
      <c r="F53" s="210">
        <f>IF('BOM_Phan II'!$X53=1,'BOM_Phan II'!E53,"")</f>
        <v>15</v>
      </c>
      <c r="G53" s="210">
        <f>IF('BOM_Phan II'!$X53=1,'BOM_Phan II'!F53,"")</f>
        <v>55</v>
      </c>
      <c r="H53" s="210">
        <f>IF('BOM_Phan II'!$X53=1,'BOM_Phan II'!G53,"")</f>
        <v>860</v>
      </c>
      <c r="I53" s="210">
        <f>IF('BOM_Phan II'!$X53=1,'BOM_Phan II'!H53,"")</f>
        <v>2</v>
      </c>
      <c r="J53" s="210" t="str">
        <f t="shared" si="13"/>
        <v/>
      </c>
      <c r="K53" s="210" t="str">
        <f t="shared" si="6"/>
        <v/>
      </c>
      <c r="L53" s="210" t="str">
        <f t="shared" si="7"/>
        <v/>
      </c>
      <c r="M53" s="210" t="str">
        <f t="shared" si="8"/>
        <v/>
      </c>
      <c r="N53" s="210" t="str">
        <f t="shared" si="14"/>
        <v/>
      </c>
      <c r="O53" s="210" t="str">
        <f t="shared" si="15"/>
        <v/>
      </c>
      <c r="P53" s="84">
        <f t="shared" si="3"/>
        <v>1.0642500000000001</v>
      </c>
      <c r="Q53" s="209"/>
      <c r="R53" s="70">
        <f>IF(S53="IN",'BOM_Phan II'!$Y$3,"")</f>
        <v>1</v>
      </c>
      <c r="S53" s="69" t="str">
        <f t="shared" si="4"/>
        <v>IN</v>
      </c>
      <c r="T53">
        <f t="shared" si="17"/>
        <v>6</v>
      </c>
      <c r="U53" t="str">
        <f t="shared" si="18"/>
        <v>KIỆN 3</v>
      </c>
      <c r="V53">
        <f>IFERROR(IF(C53&lt;&gt;"","",IF('BOM_Phan II'!$X53=1,'BOM_Phan II'!Y53*$S$6,"")),"")</f>
        <v>1.0642500000000001</v>
      </c>
      <c r="W53" s="3" t="str">
        <f t="shared" si="11"/>
        <v/>
      </c>
      <c r="AD53" s="3" t="str">
        <f t="shared" si="12"/>
        <v/>
      </c>
    </row>
    <row r="54" spans="1:30" ht="27" customHeight="1">
      <c r="A54" s="70" t="str">
        <f t="shared" si="0"/>
        <v>RO.FF.02A.R</v>
      </c>
      <c r="B54" s="70" t="str">
        <f t="shared" si="1"/>
        <v>Muc 1.1</v>
      </c>
      <c r="C54" s="208" t="str">
        <f>IF(IFERROR(IF(D54="","",VALUE(LEFT(D54,1))),"IN")="IN",IF(D54="I","KIỆN 1",$V$6&amp;" "&amp;MAX($AD$13:$AD53)+INDEX($C$13:N53,MATCH($V$6&amp;" "&amp;MAX($AD$13:$AD53),$C$13:$C53,0),12)),"")</f>
        <v/>
      </c>
      <c r="D54" s="210" t="str">
        <f>IF('BOM_Phan II'!$X54=1,'BOM_Phan II'!C54,"")</f>
        <v>6</v>
      </c>
      <c r="E54" s="210" t="str">
        <f>IF('BOM_Phan II'!$X54=1,'BOM_Phan II'!D54,"")</f>
        <v>Lưỡi gà_02_006</v>
      </c>
      <c r="F54" s="210">
        <f>IF('BOM_Phan II'!$X54=1,'BOM_Phan II'!E54,"")</f>
        <v>15</v>
      </c>
      <c r="G54" s="210">
        <f>IF('BOM_Phan II'!$X54=1,'BOM_Phan II'!F54,"")</f>
        <v>55</v>
      </c>
      <c r="H54" s="210">
        <f>IF('BOM_Phan II'!$X54=1,'BOM_Phan II'!G54,"")</f>
        <v>760</v>
      </c>
      <c r="I54" s="210">
        <f>IF('BOM_Phan II'!$X54=1,'BOM_Phan II'!H54,"")</f>
        <v>2</v>
      </c>
      <c r="J54" s="210" t="str">
        <f t="shared" si="13"/>
        <v/>
      </c>
      <c r="K54" s="210" t="str">
        <f t="shared" si="6"/>
        <v/>
      </c>
      <c r="L54" s="210" t="str">
        <f t="shared" si="7"/>
        <v/>
      </c>
      <c r="M54" s="210" t="str">
        <f t="shared" si="8"/>
        <v/>
      </c>
      <c r="N54" s="210" t="str">
        <f t="shared" si="14"/>
        <v/>
      </c>
      <c r="O54" s="210" t="str">
        <f t="shared" si="15"/>
        <v/>
      </c>
      <c r="P54" s="84">
        <f t="shared" si="3"/>
        <v>0.94050000000000011</v>
      </c>
      <c r="Q54" s="209"/>
      <c r="R54" s="70">
        <f>IF(S54="IN",'BOM_Phan II'!$Y$3,"")</f>
        <v>1</v>
      </c>
      <c r="S54" s="69" t="str">
        <f t="shared" si="4"/>
        <v>IN</v>
      </c>
      <c r="T54">
        <f t="shared" si="17"/>
        <v>6</v>
      </c>
      <c r="U54" t="str">
        <f t="shared" si="18"/>
        <v>KIỆN 3</v>
      </c>
      <c r="V54">
        <f>IFERROR(IF(C54&lt;&gt;"","",IF('BOM_Phan II'!$X54=1,'BOM_Phan II'!Y54*$S$6,"")),"")</f>
        <v>0.94050000000000011</v>
      </c>
      <c r="W54" s="3" t="str">
        <f t="shared" si="11"/>
        <v/>
      </c>
      <c r="AD54" s="3" t="str">
        <f t="shared" si="12"/>
        <v/>
      </c>
    </row>
    <row r="55" spans="1:30" ht="27" customHeight="1">
      <c r="A55" s="70" t="str">
        <f t="shared" si="0"/>
        <v>RO.FF.02A.R</v>
      </c>
      <c r="B55" s="70" t="str">
        <f t="shared" si="1"/>
        <v>Muc 1.1</v>
      </c>
      <c r="C55" s="208" t="str">
        <f>IF(IFERROR(IF(D55="","",VALUE(LEFT(D55,1))),"IN")="IN",IF(D55="I","KIỆN 1",$V$6&amp;" "&amp;MAX($AD$13:$AD54)+INDEX($C$13:N54,MATCH($V$6&amp;" "&amp;MAX($AD$13:$AD54),$C$13:$C54,0),12)),"")</f>
        <v>KIỆN 4</v>
      </c>
      <c r="D55" s="210" t="str">
        <f>IF('BOM_Phan II'!$X55=1,'BOM_Phan II'!C55,"")</f>
        <v>III</v>
      </c>
      <c r="E55" s="210" t="str">
        <f>IF('BOM_Phan II'!$X55=1,'BOM_Phan II'!D55,"")</f>
        <v>MODULE MD3</v>
      </c>
      <c r="F55" s="210">
        <f>IF('BOM_Phan II'!$X55=1,'BOM_Phan II'!E55,"")</f>
        <v>38</v>
      </c>
      <c r="G55" s="210">
        <f>IF('BOM_Phan II'!$X55=1,'BOM_Phan II'!F55,"")</f>
        <v>425</v>
      </c>
      <c r="H55" s="210">
        <f>IF('BOM_Phan II'!$X55=1,'BOM_Phan II'!G55,"")</f>
        <v>900</v>
      </c>
      <c r="I55" s="210">
        <f>IF('BOM_Phan II'!$X55=1,'BOM_Phan II'!H55,"")</f>
        <v>1</v>
      </c>
      <c r="J55" s="210" t="str">
        <f t="shared" si="13"/>
        <v>KIỆN 4_RO.FF.02A.R</v>
      </c>
      <c r="K55" s="210">
        <f t="shared" si="6"/>
        <v>88</v>
      </c>
      <c r="L55" s="210">
        <f t="shared" si="7"/>
        <v>475</v>
      </c>
      <c r="M55" s="210">
        <f t="shared" si="8"/>
        <v>950</v>
      </c>
      <c r="N55" s="210">
        <f t="shared" si="14"/>
        <v>1</v>
      </c>
      <c r="O55" s="210" t="str">
        <f t="shared" si="15"/>
        <v>TIÊU CHUẨN DỰ ÁN</v>
      </c>
      <c r="P55" s="84">
        <f t="shared" si="3"/>
        <v>19.799156892857145</v>
      </c>
      <c r="Q55" s="209"/>
      <c r="R55" s="70">
        <f>IF(S55="IN",'BOM_Phan II'!$Y$3,"")</f>
        <v>1</v>
      </c>
      <c r="S55" s="69" t="str">
        <f t="shared" si="4"/>
        <v>IN</v>
      </c>
      <c r="T55">
        <f t="shared" si="17"/>
        <v>6</v>
      </c>
      <c r="U55" t="str">
        <f t="shared" si="18"/>
        <v>KIỆN 4</v>
      </c>
      <c r="V55" t="str">
        <f>IFERROR(IF(C55&lt;&gt;"","",IF('BOM_Phan II'!$X55=1,'BOM_Phan II'!Y55*$S$6,"")),"")</f>
        <v/>
      </c>
      <c r="W55" s="3" t="str">
        <f t="shared" si="11"/>
        <v>KIỆN</v>
      </c>
      <c r="AD55" s="3">
        <f t="shared" si="12"/>
        <v>4</v>
      </c>
    </row>
    <row r="56" spans="1:30" ht="27" customHeight="1">
      <c r="A56" s="70" t="str">
        <f t="shared" si="0"/>
        <v>RO.FF.02A.R</v>
      </c>
      <c r="B56" s="70" t="str">
        <f t="shared" si="1"/>
        <v>Muc 1.1</v>
      </c>
      <c r="C56" s="208" t="str">
        <f>IF(IFERROR(IF(D56="","",VALUE(LEFT(D56,1))),"IN")="IN",IF(D56="I","KIỆN 1",$V$6&amp;" "&amp;MAX($AD$13:$AD55)+INDEX($C$13:N55,MATCH($V$6&amp;" "&amp;MAX($AD$13:$AD55),$C$13:$C55,0),12)),"")</f>
        <v/>
      </c>
      <c r="D56" s="210" t="str">
        <f>IF('BOM_Phan II'!$X56=1,'BOM_Phan II'!C56,"")</f>
        <v>1</v>
      </c>
      <c r="E56" s="210" t="str">
        <f>IF('BOM_Phan II'!$X56=1,'BOM_Phan II'!D56,"")</f>
        <v>Ván ép_03_001</v>
      </c>
      <c r="F56" s="210">
        <f>IF('BOM_Phan II'!$X56=1,'BOM_Phan II'!E56,"")</f>
        <v>17</v>
      </c>
      <c r="G56" s="210">
        <f>IF('BOM_Phan II'!$X56=1,'BOM_Phan II'!F56,"")</f>
        <v>423</v>
      </c>
      <c r="H56" s="210">
        <f>IF('BOM_Phan II'!$X56=1,'BOM_Phan II'!G56,"")</f>
        <v>897</v>
      </c>
      <c r="I56" s="210">
        <f>IF('BOM_Phan II'!$X56=1,'BOM_Phan II'!H56,"")</f>
        <v>2</v>
      </c>
      <c r="J56" s="210" t="str">
        <f t="shared" si="13"/>
        <v/>
      </c>
      <c r="K56" s="210" t="str">
        <f t="shared" si="6"/>
        <v/>
      </c>
      <c r="L56" s="210" t="str">
        <f t="shared" si="7"/>
        <v/>
      </c>
      <c r="M56" s="210" t="str">
        <f t="shared" si="8"/>
        <v/>
      </c>
      <c r="N56" s="210" t="str">
        <f t="shared" si="14"/>
        <v/>
      </c>
      <c r="O56" s="210" t="str">
        <f t="shared" si="15"/>
        <v/>
      </c>
      <c r="P56" s="84">
        <f t="shared" si="3"/>
        <v>9.6754905000000004</v>
      </c>
      <c r="Q56" s="209"/>
      <c r="R56" s="70">
        <f>IF(S56="IN",'BOM_Phan II'!$Y$3,"")</f>
        <v>1</v>
      </c>
      <c r="S56" s="69" t="str">
        <f t="shared" si="4"/>
        <v>IN</v>
      </c>
      <c r="T56">
        <f t="shared" si="17"/>
        <v>6</v>
      </c>
      <c r="U56" t="str">
        <f t="shared" si="18"/>
        <v>KIỆN 4</v>
      </c>
      <c r="V56">
        <f>IFERROR(IF(C56&lt;&gt;"","",IF('BOM_Phan II'!$X56=1,'BOM_Phan II'!Y56*$S$6,"")),"")</f>
        <v>9.6754905000000004</v>
      </c>
      <c r="W56" s="3" t="str">
        <f t="shared" si="11"/>
        <v/>
      </c>
      <c r="AD56" s="3" t="str">
        <f t="shared" si="12"/>
        <v/>
      </c>
    </row>
    <row r="57" spans="1:30" ht="27" customHeight="1">
      <c r="A57" s="70" t="str">
        <f t="shared" si="0"/>
        <v>RO.FF.02A.R</v>
      </c>
      <c r="B57" s="70" t="str">
        <f t="shared" si="1"/>
        <v>Muc 1.1</v>
      </c>
      <c r="C57" s="208" t="str">
        <f>IF(IFERROR(IF(D57="","",VALUE(LEFT(D57,1))),"IN")="IN",IF(D57="I","KIỆN 1",$V$6&amp;" "&amp;MAX($AD$13:$AD56)+INDEX($C$13:N56,MATCH($V$6&amp;" "&amp;MAX($AD$13:$AD56),$C$13:$C56,0),12)),"")</f>
        <v/>
      </c>
      <c r="D57" s="210" t="str">
        <f>IF('BOM_Phan II'!$X57=1,'BOM_Phan II'!C57,"")</f>
        <v>2</v>
      </c>
      <c r="E57" s="210" t="str">
        <f>IF('BOM_Phan II'!$X57=1,'BOM_Phan II'!D57,"")</f>
        <v>KTHT_Kệ hành lý_03_002</v>
      </c>
      <c r="F57" s="210">
        <f>IF('BOM_Phan II'!$X57=1,'BOM_Phan II'!E57,"")</f>
        <v>34</v>
      </c>
      <c r="G57" s="210">
        <f>IF('BOM_Phan II'!$X57=1,'BOM_Phan II'!F57,"")</f>
        <v>423</v>
      </c>
      <c r="H57" s="210">
        <f>IF('BOM_Phan II'!$X57=1,'BOM_Phan II'!G57,"")</f>
        <v>897</v>
      </c>
      <c r="I57" s="210">
        <f>IF('BOM_Phan II'!$X57=1,'BOM_Phan II'!H57,"")</f>
        <v>1</v>
      </c>
      <c r="J57" s="210" t="str">
        <f t="shared" si="13"/>
        <v/>
      </c>
      <c r="K57" s="210" t="str">
        <f t="shared" si="6"/>
        <v/>
      </c>
      <c r="L57" s="210" t="str">
        <f t="shared" si="7"/>
        <v/>
      </c>
      <c r="M57" s="210" t="str">
        <f t="shared" si="8"/>
        <v/>
      </c>
      <c r="N57" s="210" t="str">
        <f t="shared" si="14"/>
        <v/>
      </c>
      <c r="O57" s="210" t="str">
        <f t="shared" si="15"/>
        <v/>
      </c>
      <c r="P57" s="84">
        <f t="shared" si="3"/>
        <v>9.6754905000000004</v>
      </c>
      <c r="Q57" s="209"/>
      <c r="R57" s="70">
        <f>IF(S57="IN",'BOM_Phan II'!$Y$3,"")</f>
        <v>1</v>
      </c>
      <c r="S57" s="69" t="str">
        <f t="shared" si="4"/>
        <v>IN</v>
      </c>
      <c r="T57">
        <f t="shared" si="17"/>
        <v>6</v>
      </c>
      <c r="U57" t="str">
        <f t="shared" si="18"/>
        <v>KIỆN 4</v>
      </c>
      <c r="V57">
        <f>IFERROR(IF(C57&lt;&gt;"","",IF('BOM_Phan II'!$X57=1,'BOM_Phan II'!Y57*$S$6,"")),"")</f>
        <v>9.6754905000000004</v>
      </c>
      <c r="W57" s="3" t="str">
        <f t="shared" si="11"/>
        <v/>
      </c>
      <c r="AD57" s="3" t="str">
        <f t="shared" si="12"/>
        <v/>
      </c>
    </row>
    <row r="58" spans="1:30" ht="27" customHeight="1">
      <c r="A58" s="70" t="str">
        <f t="shared" si="0"/>
        <v>RO.FF.02A.R</v>
      </c>
      <c r="B58" s="70" t="str">
        <f t="shared" si="1"/>
        <v>Muc 1.1</v>
      </c>
      <c r="C58" s="208" t="str">
        <f>IF(IFERROR(IF(D58="","",VALUE(LEFT(D58,1))),"IN")="IN",IF(D58="I","KIỆN 1",$V$6&amp;" "&amp;MAX($AD$13:$AD57)+INDEX($C$13:N57,MATCH($V$6&amp;" "&amp;MAX($AD$13:$AD57),$C$13:$C57,0),12)),"")</f>
        <v/>
      </c>
      <c r="D58" s="210" t="str">
        <f>IF('BOM_Phan II'!$X58=1,'BOM_Phan II'!C58,"")</f>
        <v>3</v>
      </c>
      <c r="E58" s="210" t="str">
        <f>IF('BOM_Phan II'!$X58=1,'BOM_Phan II'!D58,"")</f>
        <v>Lưỡi gà_03_003</v>
      </c>
      <c r="F58" s="210">
        <f>IF('BOM_Phan II'!$X58=1,'BOM_Phan II'!E58,"")</f>
        <v>15</v>
      </c>
      <c r="G58" s="210">
        <f>IF('BOM_Phan II'!$X58=1,'BOM_Phan II'!F58,"")</f>
        <v>15</v>
      </c>
      <c r="H58" s="210">
        <f>IF('BOM_Phan II'!$X58=1,'BOM_Phan II'!G58,"")</f>
        <v>213</v>
      </c>
      <c r="I58" s="210">
        <f>IF('BOM_Phan II'!$X58=1,'BOM_Phan II'!H58,"")</f>
        <v>1</v>
      </c>
      <c r="J58" s="210" t="str">
        <f t="shared" si="13"/>
        <v/>
      </c>
      <c r="K58" s="210" t="str">
        <f t="shared" si="6"/>
        <v/>
      </c>
      <c r="L58" s="210" t="str">
        <f t="shared" si="7"/>
        <v/>
      </c>
      <c r="M58" s="210" t="str">
        <f t="shared" si="8"/>
        <v/>
      </c>
      <c r="N58" s="210" t="str">
        <f t="shared" si="14"/>
        <v/>
      </c>
      <c r="O58" s="210" t="str">
        <f t="shared" si="15"/>
        <v/>
      </c>
      <c r="P58" s="84">
        <f t="shared" si="3"/>
        <v>3.5943750000000003E-2</v>
      </c>
      <c r="Q58" s="209"/>
      <c r="R58" s="70">
        <f>IF(S58="IN",'BOM_Phan II'!$Y$3,"")</f>
        <v>1</v>
      </c>
      <c r="S58" s="69" t="str">
        <f t="shared" si="4"/>
        <v>IN</v>
      </c>
      <c r="T58">
        <f t="shared" si="17"/>
        <v>6</v>
      </c>
      <c r="U58" t="str">
        <f t="shared" si="18"/>
        <v>KIỆN 4</v>
      </c>
      <c r="V58">
        <f>IFERROR(IF(C58&lt;&gt;"","",IF('BOM_Phan II'!$X58=1,'BOM_Phan II'!Y58*$S$6,"")),"")</f>
        <v>3.5943750000000003E-2</v>
      </c>
      <c r="W58" s="3" t="str">
        <f t="shared" si="11"/>
        <v/>
      </c>
      <c r="AD58" s="3" t="str">
        <f t="shared" si="12"/>
        <v/>
      </c>
    </row>
    <row r="59" spans="1:30" ht="27" hidden="1" customHeight="1">
      <c r="A59" s="70" t="str">
        <f t="shared" si="0"/>
        <v>RO.FF.02A.R</v>
      </c>
      <c r="B59" s="70" t="str">
        <f t="shared" si="1"/>
        <v>Muc 1.1</v>
      </c>
      <c r="C59" s="208" t="str">
        <f>IF(IFERROR(IF(D59="","",VALUE(LEFT(D59,1))),"IN")="IN",IF(D59="I","KIỆN 1",$V$6&amp;" "&amp;MAX($AD$13:$AD58)+INDEX($C$13:N58,MATCH($V$6&amp;" "&amp;MAX($AD$13:$AD58),$C$13:$C58,0),12)),"")</f>
        <v/>
      </c>
      <c r="D59" s="210">
        <f>IF('BOM_Phan II'!$X59=1,'BOM_Phan II'!C59,"")</f>
        <v>4</v>
      </c>
      <c r="E59" s="210" t="str">
        <f>IF('BOM_Phan II'!$X59=1,'BOM_Phan II'!D59,"")</f>
        <v>Rập viền Inox</v>
      </c>
      <c r="F59" s="210">
        <f>IF('BOM_Phan II'!$X59=1,'BOM_Phan II'!E59,"")</f>
        <v>9</v>
      </c>
      <c r="G59" s="210">
        <f>IF('BOM_Phan II'!$X59=1,'BOM_Phan II'!F59,"")</f>
        <v>450</v>
      </c>
      <c r="H59" s="210">
        <f>IF('BOM_Phan II'!$X59=1,'BOM_Phan II'!G59,"")</f>
        <v>950</v>
      </c>
      <c r="I59" s="210">
        <f>IF('BOM_Phan II'!$X59=1,'BOM_Phan II'!H59,"")</f>
        <v>0.14285714285714285</v>
      </c>
      <c r="J59" s="210" t="str">
        <f t="shared" si="13"/>
        <v/>
      </c>
      <c r="K59" s="210" t="str">
        <f t="shared" si="6"/>
        <v/>
      </c>
      <c r="L59" s="210" t="str">
        <f t="shared" si="7"/>
        <v/>
      </c>
      <c r="M59" s="210" t="str">
        <f t="shared" si="8"/>
        <v/>
      </c>
      <c r="N59" s="210" t="str">
        <f t="shared" si="14"/>
        <v/>
      </c>
      <c r="O59" s="210" t="str">
        <f t="shared" si="15"/>
        <v/>
      </c>
      <c r="P59" s="84">
        <f t="shared" si="3"/>
        <v>0.41223214285714288</v>
      </c>
      <c r="Q59" s="209"/>
      <c r="R59" s="70">
        <f>IF(S59="IN",'BOM_Phan II'!$Y$3,"")</f>
        <v>1</v>
      </c>
      <c r="S59" s="69" t="str">
        <f t="shared" si="4"/>
        <v>IN</v>
      </c>
      <c r="T59">
        <f t="shared" si="17"/>
        <v>6</v>
      </c>
      <c r="U59" t="str">
        <f t="shared" si="18"/>
        <v>KIỆN 4</v>
      </c>
      <c r="V59">
        <f>IFERROR(IF(C59&lt;&gt;"","",IF('BOM_Phan II'!$X59=1,'BOM_Phan II'!Y59*$S$6,"")),"")</f>
        <v>0.41223214285714288</v>
      </c>
      <c r="W59" s="3" t="str">
        <f t="shared" si="11"/>
        <v/>
      </c>
      <c r="AD59" s="3" t="str">
        <f t="shared" si="12"/>
        <v/>
      </c>
    </row>
    <row r="60" spans="1:30" ht="27" hidden="1" customHeight="1">
      <c r="A60" s="70" t="str">
        <f t="shared" si="0"/>
        <v/>
      </c>
      <c r="B60" s="70" t="str">
        <f t="shared" si="1"/>
        <v/>
      </c>
      <c r="C60" s="208" t="str">
        <f>IF(IFERROR(IF(D60="","",VALUE(LEFT(D60,1))),"IN")="IN",IF(D60="I","KIỆN 1",$V$6&amp;" "&amp;MAX($AD$13:$AD59)+INDEX($C$13:N59,MATCH($V$6&amp;" "&amp;MAX($AD$13:$AD59),$C$13:$C59,0),12)),"")</f>
        <v/>
      </c>
      <c r="D60" s="210" t="str">
        <f>IF('BOM_Phan II'!$X60=1,'BOM_Phan II'!C60,"")</f>
        <v/>
      </c>
      <c r="E60" s="210" t="str">
        <f>IF('BOM_Phan II'!$X60=1,'BOM_Phan II'!D60,"")</f>
        <v/>
      </c>
      <c r="F60" s="210" t="str">
        <f>IF('BOM_Phan II'!$X60=1,'BOM_Phan II'!E60,"")</f>
        <v/>
      </c>
      <c r="G60" s="210" t="str">
        <f>IF('BOM_Phan II'!$X60=1,'BOM_Phan II'!F60,"")</f>
        <v/>
      </c>
      <c r="H60" s="210" t="str">
        <f>IF('BOM_Phan II'!$X60=1,'BOM_Phan II'!G60,"")</f>
        <v/>
      </c>
      <c r="I60" s="210" t="str">
        <f>IF('BOM_Phan II'!$X60=1,'BOM_Phan II'!H60,"")</f>
        <v/>
      </c>
      <c r="J60" s="210" t="str">
        <f t="shared" si="13"/>
        <v/>
      </c>
      <c r="K60" s="210" t="str">
        <f t="shared" si="6"/>
        <v/>
      </c>
      <c r="L60" s="210" t="str">
        <f t="shared" si="7"/>
        <v/>
      </c>
      <c r="M60" s="210" t="str">
        <f t="shared" si="8"/>
        <v/>
      </c>
      <c r="N60" s="210" t="str">
        <f t="shared" si="14"/>
        <v/>
      </c>
      <c r="O60" s="210" t="str">
        <f t="shared" si="15"/>
        <v/>
      </c>
      <c r="P60" s="84" t="str">
        <f t="shared" si="3"/>
        <v/>
      </c>
      <c r="Q60" s="209"/>
      <c r="R60" s="70" t="str">
        <f>IF(S60="IN",'BOM_Phan II'!$Y$3,"")</f>
        <v/>
      </c>
      <c r="S60" s="69" t="str">
        <f t="shared" si="4"/>
        <v/>
      </c>
      <c r="T60">
        <f t="shared" si="17"/>
        <v>6</v>
      </c>
      <c r="U60" t="str">
        <f t="shared" si="18"/>
        <v>KIỆN 4</v>
      </c>
      <c r="V60" t="str">
        <f>IFERROR(IF(C60&lt;&gt;"","",IF('BOM_Phan II'!$X60=1,'BOM_Phan II'!Y60*$S$6,"")),"")</f>
        <v/>
      </c>
      <c r="W60" s="3" t="str">
        <f t="shared" si="11"/>
        <v>KIỆN</v>
      </c>
      <c r="AD60" s="3" t="str">
        <f t="shared" si="12"/>
        <v/>
      </c>
    </row>
    <row r="61" spans="1:30" ht="27" hidden="1" customHeight="1">
      <c r="A61" s="70" t="str">
        <f t="shared" si="0"/>
        <v/>
      </c>
      <c r="B61" s="70" t="str">
        <f t="shared" si="1"/>
        <v/>
      </c>
      <c r="C61" s="208" t="str">
        <f>IF(IFERROR(IF(D61="","",VALUE(LEFT(D61,1))),"IN")="IN",IF(D61="I","KIỆN 1",$V$6&amp;" "&amp;MAX($AD$13:$AD60)+INDEX($C$13:N60,MATCH($V$6&amp;" "&amp;MAX($AD$13:$AD60),$C$13:$C60,0),12)),"")</f>
        <v/>
      </c>
      <c r="D61" s="210" t="str">
        <f>IF('BOM_Phan II'!$X61=1,'BOM_Phan II'!C61,"")</f>
        <v/>
      </c>
      <c r="E61" s="210" t="str">
        <f>IF('BOM_Phan II'!$X61=1,'BOM_Phan II'!D61,"")</f>
        <v/>
      </c>
      <c r="F61" s="210" t="str">
        <f>IF('BOM_Phan II'!$X61=1,'BOM_Phan II'!E61,"")</f>
        <v/>
      </c>
      <c r="G61" s="210" t="str">
        <f>IF('BOM_Phan II'!$X61=1,'BOM_Phan II'!F61,"")</f>
        <v/>
      </c>
      <c r="H61" s="210" t="str">
        <f>IF('BOM_Phan II'!$X61=1,'BOM_Phan II'!G61,"")</f>
        <v/>
      </c>
      <c r="I61" s="210" t="str">
        <f>IF('BOM_Phan II'!$X61=1,'BOM_Phan II'!H61,"")</f>
        <v/>
      </c>
      <c r="J61" s="210" t="str">
        <f t="shared" si="13"/>
        <v/>
      </c>
      <c r="K61" s="210" t="str">
        <f t="shared" si="6"/>
        <v/>
      </c>
      <c r="L61" s="210" t="str">
        <f t="shared" si="7"/>
        <v/>
      </c>
      <c r="M61" s="210" t="str">
        <f t="shared" si="8"/>
        <v/>
      </c>
      <c r="N61" s="210" t="str">
        <f t="shared" si="14"/>
        <v/>
      </c>
      <c r="O61" s="210" t="str">
        <f t="shared" si="15"/>
        <v/>
      </c>
      <c r="P61" s="84" t="str">
        <f t="shared" si="3"/>
        <v/>
      </c>
      <c r="Q61" s="209"/>
      <c r="R61" s="70" t="str">
        <f>IF(S61="IN",'BOM_Phan II'!$Y$3,"")</f>
        <v/>
      </c>
      <c r="S61" s="69" t="str">
        <f t="shared" si="4"/>
        <v/>
      </c>
      <c r="T61">
        <f t="shared" si="17"/>
        <v>6</v>
      </c>
      <c r="U61" t="str">
        <f t="shared" si="18"/>
        <v>KIỆN 4</v>
      </c>
      <c r="V61" t="str">
        <f>IFERROR(IF(C61&lt;&gt;"","",IF('BOM_Phan II'!$X61=1,'BOM_Phan II'!Y61*$S$6,"")),"")</f>
        <v/>
      </c>
      <c r="W61" s="3" t="str">
        <f t="shared" si="11"/>
        <v>KIỆN</v>
      </c>
      <c r="AD61" s="3" t="str">
        <f t="shared" si="12"/>
        <v/>
      </c>
    </row>
    <row r="62" spans="1:30" ht="27" hidden="1" customHeight="1">
      <c r="A62" s="70" t="str">
        <f t="shared" si="0"/>
        <v/>
      </c>
      <c r="B62" s="70" t="str">
        <f t="shared" si="1"/>
        <v/>
      </c>
      <c r="C62" s="208" t="str">
        <f>IF(IFERROR(IF(D62="","",VALUE(LEFT(D62,1))),"IN")="IN",IF(D62="I","KIỆN 1",$V$6&amp;" "&amp;MAX($AD$13:$AD61)+INDEX($C$13:N61,MATCH($V$6&amp;" "&amp;MAX($AD$13:$AD61),$C$13:$C61,0),12)),"")</f>
        <v/>
      </c>
      <c r="D62" s="210" t="str">
        <f>IF('BOM_Phan II'!$X62=1,'BOM_Phan II'!C62,"")</f>
        <v/>
      </c>
      <c r="E62" s="210" t="str">
        <f>IF('BOM_Phan II'!$X62=1,'BOM_Phan II'!D62,"")</f>
        <v/>
      </c>
      <c r="F62" s="210" t="str">
        <f>IF('BOM_Phan II'!$X62=1,'BOM_Phan II'!E62,"")</f>
        <v/>
      </c>
      <c r="G62" s="210" t="str">
        <f>IF('BOM_Phan II'!$X62=1,'BOM_Phan II'!F62,"")</f>
        <v/>
      </c>
      <c r="H62" s="210" t="str">
        <f>IF('BOM_Phan II'!$X62=1,'BOM_Phan II'!G62,"")</f>
        <v/>
      </c>
      <c r="I62" s="210" t="str">
        <f>IF('BOM_Phan II'!$X62=1,'BOM_Phan II'!H62,"")</f>
        <v/>
      </c>
      <c r="J62" s="210" t="str">
        <f t="shared" si="13"/>
        <v/>
      </c>
      <c r="K62" s="210" t="str">
        <f t="shared" si="6"/>
        <v/>
      </c>
      <c r="L62" s="210" t="str">
        <f t="shared" si="7"/>
        <v/>
      </c>
      <c r="M62" s="210" t="str">
        <f t="shared" si="8"/>
        <v/>
      </c>
      <c r="N62" s="210" t="str">
        <f t="shared" si="14"/>
        <v/>
      </c>
      <c r="O62" s="210" t="str">
        <f t="shared" si="15"/>
        <v/>
      </c>
      <c r="P62" s="84" t="str">
        <f t="shared" si="3"/>
        <v/>
      </c>
      <c r="Q62" s="209"/>
      <c r="R62" s="70" t="str">
        <f>IF(S62="IN",'BOM_Phan II'!$Y$3,"")</f>
        <v/>
      </c>
      <c r="S62" s="69" t="str">
        <f t="shared" si="4"/>
        <v/>
      </c>
      <c r="T62">
        <f t="shared" si="17"/>
        <v>6</v>
      </c>
      <c r="U62" t="str">
        <f t="shared" si="18"/>
        <v>KIỆN 4</v>
      </c>
      <c r="V62" t="str">
        <f>IFERROR(IF(C62&lt;&gt;"","",IF('BOM_Phan II'!$X62=1,'BOM_Phan II'!Y62*$S$6,"")),"")</f>
        <v/>
      </c>
      <c r="W62" s="3" t="str">
        <f t="shared" si="11"/>
        <v>KIỆN</v>
      </c>
      <c r="AD62" s="3" t="str">
        <f t="shared" si="12"/>
        <v/>
      </c>
    </row>
    <row r="63" spans="1:30" ht="27" hidden="1" customHeight="1">
      <c r="A63" s="70" t="str">
        <f t="shared" si="0"/>
        <v/>
      </c>
      <c r="B63" s="70" t="str">
        <f t="shared" si="1"/>
        <v/>
      </c>
      <c r="C63" s="208" t="str">
        <f>IF(IFERROR(IF(D63="","",VALUE(LEFT(D63,1))),"IN")="IN",IF(D63="I","KIỆN 1",$V$6&amp;" "&amp;MAX($AD$13:$AD62)+INDEX($C$13:N62,MATCH($V$6&amp;" "&amp;MAX($AD$13:$AD62),$C$13:$C62,0),12)),"")</f>
        <v/>
      </c>
      <c r="D63" s="210" t="str">
        <f>IF('BOM_Phan II'!$X63=1,'BOM_Phan II'!C63,"")</f>
        <v/>
      </c>
      <c r="E63" s="210" t="str">
        <f>IF('BOM_Phan II'!$X63=1,'BOM_Phan II'!D63,"")</f>
        <v/>
      </c>
      <c r="F63" s="210" t="str">
        <f>IF('BOM_Phan II'!$X63=1,'BOM_Phan II'!E63,"")</f>
        <v/>
      </c>
      <c r="G63" s="210" t="str">
        <f>IF('BOM_Phan II'!$X63=1,'BOM_Phan II'!F63,"")</f>
        <v/>
      </c>
      <c r="H63" s="210" t="str">
        <f>IF('BOM_Phan II'!$X63=1,'BOM_Phan II'!G63,"")</f>
        <v/>
      </c>
      <c r="I63" s="210" t="str">
        <f>IF('BOM_Phan II'!$X63=1,'BOM_Phan II'!H63,"")</f>
        <v/>
      </c>
      <c r="J63" s="210" t="str">
        <f t="shared" si="13"/>
        <v/>
      </c>
      <c r="K63" s="210" t="str">
        <f t="shared" si="6"/>
        <v/>
      </c>
      <c r="L63" s="210" t="str">
        <f t="shared" si="7"/>
        <v/>
      </c>
      <c r="M63" s="210" t="str">
        <f t="shared" si="8"/>
        <v/>
      </c>
      <c r="N63" s="210" t="str">
        <f t="shared" si="14"/>
        <v/>
      </c>
      <c r="O63" s="210" t="str">
        <f t="shared" si="15"/>
        <v/>
      </c>
      <c r="P63" s="84" t="str">
        <f t="shared" si="3"/>
        <v/>
      </c>
      <c r="Q63" s="209"/>
      <c r="R63" s="70" t="str">
        <f>IF(S63="IN",'BOM_Phan II'!$Y$3,"")</f>
        <v/>
      </c>
      <c r="S63" s="69" t="str">
        <f t="shared" si="4"/>
        <v/>
      </c>
      <c r="T63">
        <f t="shared" si="17"/>
        <v>6</v>
      </c>
      <c r="U63" t="str">
        <f t="shared" si="18"/>
        <v>KIỆN 4</v>
      </c>
      <c r="V63" t="str">
        <f>IFERROR(IF(C63&lt;&gt;"","",IF('BOM_Phan II'!$X63=1,'BOM_Phan II'!Y63*$S$6,"")),"")</f>
        <v/>
      </c>
      <c r="W63" s="3" t="str">
        <f t="shared" si="11"/>
        <v>KIỆN</v>
      </c>
      <c r="AD63" s="3" t="str">
        <f t="shared" si="12"/>
        <v/>
      </c>
    </row>
    <row r="64" spans="1:30" ht="27" hidden="1" customHeight="1">
      <c r="A64" s="70" t="str">
        <f t="shared" si="0"/>
        <v/>
      </c>
      <c r="B64" s="70" t="str">
        <f t="shared" si="1"/>
        <v/>
      </c>
      <c r="C64" s="208" t="str">
        <f>IF(IFERROR(IF(D64="","",VALUE(LEFT(D64,1))),"IN")="IN",IF(D64="I","KIỆN 1",$V$6&amp;" "&amp;MAX($AD$13:$AD63)+INDEX($C$13:N63,MATCH($V$6&amp;" "&amp;MAX($AD$13:$AD63),$C$13:$C63,0),12)),"")</f>
        <v/>
      </c>
      <c r="D64" s="210" t="str">
        <f>IF('BOM_Phan II'!$X64=1,'BOM_Phan II'!C64,"")</f>
        <v/>
      </c>
      <c r="E64" s="210" t="str">
        <f>IF('BOM_Phan II'!$X64=1,'BOM_Phan II'!D64,"")</f>
        <v/>
      </c>
      <c r="F64" s="210" t="str">
        <f>IF('BOM_Phan II'!$X64=1,'BOM_Phan II'!E64,"")</f>
        <v/>
      </c>
      <c r="G64" s="210" t="str">
        <f>IF('BOM_Phan II'!$X64=1,'BOM_Phan II'!F64,"")</f>
        <v/>
      </c>
      <c r="H64" s="210" t="str">
        <f>IF('BOM_Phan II'!$X64=1,'BOM_Phan II'!G64,"")</f>
        <v/>
      </c>
      <c r="I64" s="210" t="str">
        <f>IF('BOM_Phan II'!$X64=1,'BOM_Phan II'!H64,"")</f>
        <v/>
      </c>
      <c r="J64" s="210" t="str">
        <f t="shared" si="13"/>
        <v/>
      </c>
      <c r="K64" s="210" t="str">
        <f t="shared" si="6"/>
        <v/>
      </c>
      <c r="L64" s="210" t="str">
        <f t="shared" si="7"/>
        <v/>
      </c>
      <c r="M64" s="210" t="str">
        <f t="shared" si="8"/>
        <v/>
      </c>
      <c r="N64" s="210" t="str">
        <f t="shared" si="14"/>
        <v/>
      </c>
      <c r="O64" s="210" t="str">
        <f t="shared" si="15"/>
        <v/>
      </c>
      <c r="P64" s="84" t="str">
        <f t="shared" si="3"/>
        <v/>
      </c>
      <c r="Q64" s="209"/>
      <c r="R64" s="70" t="str">
        <f>IF(S64="IN",'BOM_Phan II'!$Y$3,"")</f>
        <v/>
      </c>
      <c r="S64" s="69" t="str">
        <f t="shared" si="4"/>
        <v/>
      </c>
      <c r="T64">
        <f t="shared" si="17"/>
        <v>6</v>
      </c>
      <c r="U64" t="str">
        <f t="shared" si="18"/>
        <v>KIỆN 4</v>
      </c>
      <c r="V64" t="str">
        <f>IFERROR(IF(C64&lt;&gt;"","",IF('BOM_Phan II'!$X64=1,'BOM_Phan II'!Y64*$S$6,"")),"")</f>
        <v/>
      </c>
      <c r="W64" s="3" t="str">
        <f t="shared" si="11"/>
        <v>KIỆN</v>
      </c>
      <c r="AD64" s="3" t="str">
        <f t="shared" si="12"/>
        <v/>
      </c>
    </row>
    <row r="65" spans="1:30" ht="27" hidden="1" customHeight="1">
      <c r="A65" s="70" t="str">
        <f t="shared" si="0"/>
        <v/>
      </c>
      <c r="B65" s="70" t="str">
        <f t="shared" si="1"/>
        <v/>
      </c>
      <c r="C65" s="208" t="str">
        <f>IF(IFERROR(IF(D65="","",VALUE(LEFT(D65,1))),"IN")="IN",IF(D65="I","KIỆN 1",$V$6&amp;" "&amp;MAX($AD$13:$AD64)+INDEX($C$13:N64,MATCH($V$6&amp;" "&amp;MAX($AD$13:$AD64),$C$13:$C64,0),12)),"")</f>
        <v/>
      </c>
      <c r="D65" s="210" t="str">
        <f>IF('BOM_Phan II'!$X65=1,'BOM_Phan II'!C65,"")</f>
        <v/>
      </c>
      <c r="E65" s="210" t="str">
        <f>IF('BOM_Phan II'!$X65=1,'BOM_Phan II'!D65,"")</f>
        <v/>
      </c>
      <c r="F65" s="210" t="str">
        <f>IF('BOM_Phan II'!$X65=1,'BOM_Phan II'!E65,"")</f>
        <v/>
      </c>
      <c r="G65" s="210" t="str">
        <f>IF('BOM_Phan II'!$X65=1,'BOM_Phan II'!F65,"")</f>
        <v/>
      </c>
      <c r="H65" s="210" t="str">
        <f>IF('BOM_Phan II'!$X65=1,'BOM_Phan II'!G65,"")</f>
        <v/>
      </c>
      <c r="I65" s="210" t="str">
        <f>IF('BOM_Phan II'!$X65=1,'BOM_Phan II'!H65,"")</f>
        <v/>
      </c>
      <c r="J65" s="210" t="str">
        <f t="shared" si="13"/>
        <v/>
      </c>
      <c r="K65" s="210" t="str">
        <f t="shared" si="6"/>
        <v/>
      </c>
      <c r="L65" s="210" t="str">
        <f t="shared" si="7"/>
        <v/>
      </c>
      <c r="M65" s="210" t="str">
        <f t="shared" si="8"/>
        <v/>
      </c>
      <c r="N65" s="210" t="str">
        <f t="shared" si="14"/>
        <v/>
      </c>
      <c r="O65" s="210" t="str">
        <f t="shared" si="15"/>
        <v/>
      </c>
      <c r="P65" s="84" t="str">
        <f t="shared" si="3"/>
        <v/>
      </c>
      <c r="Q65" s="209"/>
      <c r="R65" s="70" t="str">
        <f>IF(S65="IN",'BOM_Phan II'!$Y$3,"")</f>
        <v/>
      </c>
      <c r="S65" s="69" t="str">
        <f t="shared" si="4"/>
        <v/>
      </c>
      <c r="T65">
        <f t="shared" si="17"/>
        <v>6</v>
      </c>
      <c r="U65" t="str">
        <f t="shared" si="18"/>
        <v>KIỆN 4</v>
      </c>
      <c r="V65" t="str">
        <f>IFERROR(IF(C65&lt;&gt;"","",IF('BOM_Phan II'!$X65=1,'BOM_Phan II'!Y65*$S$6,"")),"")</f>
        <v/>
      </c>
      <c r="W65" s="3" t="str">
        <f t="shared" si="11"/>
        <v>KIỆN</v>
      </c>
      <c r="AD65" s="3" t="str">
        <f t="shared" si="12"/>
        <v/>
      </c>
    </row>
    <row r="66" spans="1:30" ht="27" hidden="1" customHeight="1">
      <c r="A66" s="70" t="str">
        <f t="shared" si="0"/>
        <v/>
      </c>
      <c r="B66" s="70" t="str">
        <f t="shared" si="1"/>
        <v/>
      </c>
      <c r="C66" s="208" t="str">
        <f>IF(IFERROR(IF(D66="","",VALUE(LEFT(D66,1))),"IN")="IN",IF(D66="I","KIỆN 1",$V$6&amp;" "&amp;MAX($AD$13:$AD65)+INDEX($C$13:N65,MATCH($V$6&amp;" "&amp;MAX($AD$13:$AD65),$C$13:$C65,0),12)),"")</f>
        <v/>
      </c>
      <c r="D66" s="210" t="str">
        <f>IF('BOM_Phan II'!$X66=1,'BOM_Phan II'!C66,"")</f>
        <v/>
      </c>
      <c r="E66" s="210" t="str">
        <f>IF('BOM_Phan II'!$X66=1,'BOM_Phan II'!D66,"")</f>
        <v/>
      </c>
      <c r="F66" s="210" t="str">
        <f>IF('BOM_Phan II'!$X66=1,'BOM_Phan II'!E66,"")</f>
        <v/>
      </c>
      <c r="G66" s="210" t="str">
        <f>IF('BOM_Phan II'!$X66=1,'BOM_Phan II'!F66,"")</f>
        <v/>
      </c>
      <c r="H66" s="210" t="str">
        <f>IF('BOM_Phan II'!$X66=1,'BOM_Phan II'!G66,"")</f>
        <v/>
      </c>
      <c r="I66" s="210" t="str">
        <f>IF('BOM_Phan II'!$X66=1,'BOM_Phan II'!H66,"")</f>
        <v/>
      </c>
      <c r="J66" s="210" t="str">
        <f t="shared" si="13"/>
        <v/>
      </c>
      <c r="K66" s="210" t="str">
        <f t="shared" si="6"/>
        <v/>
      </c>
      <c r="L66" s="210" t="str">
        <f t="shared" si="7"/>
        <v/>
      </c>
      <c r="M66" s="210" t="str">
        <f t="shared" si="8"/>
        <v/>
      </c>
      <c r="N66" s="210" t="str">
        <f t="shared" si="14"/>
        <v/>
      </c>
      <c r="O66" s="210" t="str">
        <f t="shared" si="15"/>
        <v/>
      </c>
      <c r="P66" s="84" t="str">
        <f t="shared" si="3"/>
        <v/>
      </c>
      <c r="Q66" s="209"/>
      <c r="R66" s="70" t="str">
        <f>IF(S66="IN",'BOM_Phan II'!$Y$3,"")</f>
        <v/>
      </c>
      <c r="S66" s="69" t="str">
        <f t="shared" si="4"/>
        <v/>
      </c>
      <c r="T66">
        <f t="shared" si="17"/>
        <v>6</v>
      </c>
      <c r="U66" t="str">
        <f t="shared" si="18"/>
        <v>KIỆN 4</v>
      </c>
      <c r="V66" t="str">
        <f>IFERROR(IF(C66&lt;&gt;"","",IF('BOM_Phan II'!$X66=1,'BOM_Phan II'!Y66*$S$6,"")),"")</f>
        <v/>
      </c>
      <c r="W66" s="3" t="str">
        <f t="shared" si="11"/>
        <v>KIỆN</v>
      </c>
      <c r="AD66" s="3" t="str">
        <f t="shared" si="12"/>
        <v/>
      </c>
    </row>
    <row r="67" spans="1:30" ht="27" hidden="1" customHeight="1">
      <c r="A67" s="70" t="str">
        <f t="shared" si="0"/>
        <v/>
      </c>
      <c r="B67" s="70" t="str">
        <f t="shared" si="1"/>
        <v/>
      </c>
      <c r="C67" s="208" t="str">
        <f>IF(IFERROR(IF(D67="","",VALUE(LEFT(D67,1))),"IN")="IN",IF(D67="I","KIỆN 1",$V$6&amp;" "&amp;MAX($AD$13:$AD66)+INDEX($C$13:N66,MATCH($V$6&amp;" "&amp;MAX($AD$13:$AD66),$C$13:$C66,0),12)),"")</f>
        <v/>
      </c>
      <c r="D67" s="210" t="str">
        <f>IF('BOM_Phan II'!$X67=1,'BOM_Phan II'!C67,"")</f>
        <v/>
      </c>
      <c r="E67" s="210" t="str">
        <f>IF('BOM_Phan II'!$X67=1,'BOM_Phan II'!D67,"")</f>
        <v/>
      </c>
      <c r="F67" s="210" t="str">
        <f>IF('BOM_Phan II'!$X67=1,'BOM_Phan II'!E67,"")</f>
        <v/>
      </c>
      <c r="G67" s="210" t="str">
        <f>IF('BOM_Phan II'!$X67=1,'BOM_Phan II'!F67,"")</f>
        <v/>
      </c>
      <c r="H67" s="210" t="str">
        <f>IF('BOM_Phan II'!$X67=1,'BOM_Phan II'!G67,"")</f>
        <v/>
      </c>
      <c r="I67" s="210" t="str">
        <f>IF('BOM_Phan II'!$X67=1,'BOM_Phan II'!H67,"")</f>
        <v/>
      </c>
      <c r="J67" s="210" t="str">
        <f t="shared" si="13"/>
        <v/>
      </c>
      <c r="K67" s="210" t="str">
        <f t="shared" si="6"/>
        <v/>
      </c>
      <c r="L67" s="210" t="str">
        <f t="shared" si="7"/>
        <v/>
      </c>
      <c r="M67" s="210" t="str">
        <f t="shared" si="8"/>
        <v/>
      </c>
      <c r="N67" s="210" t="str">
        <f t="shared" si="14"/>
        <v/>
      </c>
      <c r="O67" s="210" t="str">
        <f t="shared" si="15"/>
        <v/>
      </c>
      <c r="P67" s="84" t="str">
        <f t="shared" si="3"/>
        <v/>
      </c>
      <c r="Q67" s="209"/>
      <c r="R67" s="70" t="str">
        <f>IF(S67="IN",'BOM_Phan II'!$Y$3,"")</f>
        <v/>
      </c>
      <c r="S67" s="69" t="str">
        <f t="shared" si="4"/>
        <v/>
      </c>
      <c r="T67">
        <f t="shared" si="17"/>
        <v>6</v>
      </c>
      <c r="U67" t="str">
        <f t="shared" si="18"/>
        <v>KIỆN 4</v>
      </c>
      <c r="V67" t="str">
        <f>IFERROR(IF(C67&lt;&gt;"","",IF('BOM_Phan II'!$X67=1,'BOM_Phan II'!Y67*$S$6,"")),"")</f>
        <v/>
      </c>
      <c r="W67" s="3" t="str">
        <f t="shared" si="11"/>
        <v>KIỆN</v>
      </c>
      <c r="AD67" s="3" t="str">
        <f t="shared" si="12"/>
        <v/>
      </c>
    </row>
    <row r="68" spans="1:30" ht="27" hidden="1" customHeight="1">
      <c r="A68" s="70" t="str">
        <f t="shared" si="0"/>
        <v/>
      </c>
      <c r="B68" s="70" t="str">
        <f t="shared" si="1"/>
        <v/>
      </c>
      <c r="C68" s="208" t="str">
        <f>IF(IFERROR(IF(D68="","",VALUE(LEFT(D68,1))),"IN")="IN",IF(D68="I","KIỆN 1",$V$6&amp;" "&amp;MAX($AD$13:$AD67)+INDEX($C$13:N67,MATCH($V$6&amp;" "&amp;MAX($AD$13:$AD67),$C$13:$C67,0),12)),"")</f>
        <v/>
      </c>
      <c r="D68" s="210" t="str">
        <f>IF('BOM_Phan II'!$X68=1,'BOM_Phan II'!C68,"")</f>
        <v/>
      </c>
      <c r="E68" s="210" t="str">
        <f>IF('BOM_Phan II'!$X68=1,'BOM_Phan II'!D68,"")</f>
        <v/>
      </c>
      <c r="F68" s="210" t="str">
        <f>IF('BOM_Phan II'!$X68=1,'BOM_Phan II'!E68,"")</f>
        <v/>
      </c>
      <c r="G68" s="210" t="str">
        <f>IF('BOM_Phan II'!$X68=1,'BOM_Phan II'!F68,"")</f>
        <v/>
      </c>
      <c r="H68" s="210" t="str">
        <f>IF('BOM_Phan II'!$X68=1,'BOM_Phan II'!G68,"")</f>
        <v/>
      </c>
      <c r="I68" s="210" t="str">
        <f>IF('BOM_Phan II'!$X68=1,'BOM_Phan II'!H68,"")</f>
        <v/>
      </c>
      <c r="J68" s="210" t="str">
        <f t="shared" si="13"/>
        <v/>
      </c>
      <c r="K68" s="210" t="str">
        <f t="shared" si="6"/>
        <v/>
      </c>
      <c r="L68" s="210" t="str">
        <f t="shared" si="7"/>
        <v/>
      </c>
      <c r="M68" s="210" t="str">
        <f t="shared" si="8"/>
        <v/>
      </c>
      <c r="N68" s="210" t="str">
        <f t="shared" si="14"/>
        <v/>
      </c>
      <c r="O68" s="210" t="str">
        <f t="shared" si="15"/>
        <v/>
      </c>
      <c r="P68" s="84" t="str">
        <f t="shared" si="3"/>
        <v/>
      </c>
      <c r="Q68" s="209"/>
      <c r="R68" s="70" t="str">
        <f>IF(S68="IN",'BOM_Phan II'!$Y$3,"")</f>
        <v/>
      </c>
      <c r="S68" s="69" t="str">
        <f t="shared" si="4"/>
        <v/>
      </c>
      <c r="T68">
        <f t="shared" si="17"/>
        <v>6</v>
      </c>
      <c r="U68" t="str">
        <f t="shared" si="18"/>
        <v>KIỆN 4</v>
      </c>
      <c r="V68" t="str">
        <f>IFERROR(IF(C68&lt;&gt;"","",IF('BOM_Phan II'!$X68=1,'BOM_Phan II'!Y68*$S$6,"")),"")</f>
        <v/>
      </c>
      <c r="W68" s="3" t="str">
        <f t="shared" si="11"/>
        <v>KIỆN</v>
      </c>
      <c r="AD68" s="3" t="str">
        <f t="shared" si="12"/>
        <v/>
      </c>
    </row>
    <row r="69" spans="1:30" ht="27" hidden="1" customHeight="1">
      <c r="A69" s="70" t="str">
        <f t="shared" si="0"/>
        <v/>
      </c>
      <c r="B69" s="70" t="str">
        <f t="shared" si="1"/>
        <v/>
      </c>
      <c r="C69" s="208" t="str">
        <f>IF(IFERROR(IF(D69="","",VALUE(LEFT(D69,1))),"IN")="IN",IF(D69="I","KIỆN 1",$V$6&amp;" "&amp;MAX($AD$13:$AD68)+INDEX($C$13:N68,MATCH($V$6&amp;" "&amp;MAX($AD$13:$AD68),$C$13:$C68,0),12)),"")</f>
        <v/>
      </c>
      <c r="D69" s="210" t="str">
        <f>IF('BOM_Phan II'!$X69=1,'BOM_Phan II'!C69,"")</f>
        <v/>
      </c>
      <c r="E69" s="210" t="str">
        <f>IF('BOM_Phan II'!$X69=1,'BOM_Phan II'!D69,"")</f>
        <v/>
      </c>
      <c r="F69" s="210" t="str">
        <f>IF('BOM_Phan II'!$X69=1,'BOM_Phan II'!E69,"")</f>
        <v/>
      </c>
      <c r="G69" s="210" t="str">
        <f>IF('BOM_Phan II'!$X69=1,'BOM_Phan II'!F69,"")</f>
        <v/>
      </c>
      <c r="H69" s="210" t="str">
        <f>IF('BOM_Phan II'!$X69=1,'BOM_Phan II'!G69,"")</f>
        <v/>
      </c>
      <c r="I69" s="210" t="str">
        <f>IF('BOM_Phan II'!$X69=1,'BOM_Phan II'!H69,"")</f>
        <v/>
      </c>
      <c r="J69" s="210" t="str">
        <f t="shared" si="13"/>
        <v/>
      </c>
      <c r="K69" s="210" t="str">
        <f t="shared" si="6"/>
        <v/>
      </c>
      <c r="L69" s="210" t="str">
        <f t="shared" si="7"/>
        <v/>
      </c>
      <c r="M69" s="210" t="str">
        <f t="shared" si="8"/>
        <v/>
      </c>
      <c r="N69" s="210" t="str">
        <f t="shared" si="14"/>
        <v/>
      </c>
      <c r="O69" s="210" t="str">
        <f t="shared" si="15"/>
        <v/>
      </c>
      <c r="P69" s="84" t="str">
        <f t="shared" si="3"/>
        <v/>
      </c>
      <c r="Q69" s="209"/>
      <c r="R69" s="70" t="str">
        <f>IF(S69="IN",'BOM_Phan II'!$Y$3,"")</f>
        <v/>
      </c>
      <c r="S69" s="69" t="str">
        <f t="shared" si="4"/>
        <v/>
      </c>
      <c r="T69">
        <f t="shared" si="17"/>
        <v>6</v>
      </c>
      <c r="U69" t="str">
        <f t="shared" si="18"/>
        <v>KIỆN 4</v>
      </c>
      <c r="V69" t="str">
        <f>IFERROR(IF(C69&lt;&gt;"","",IF('BOM_Phan II'!$X69=1,'BOM_Phan II'!Y69*$S$6,"")),"")</f>
        <v/>
      </c>
      <c r="W69" s="3" t="str">
        <f t="shared" si="11"/>
        <v>KIỆN</v>
      </c>
      <c r="AD69" s="3" t="str">
        <f t="shared" si="12"/>
        <v/>
      </c>
    </row>
    <row r="70" spans="1:30" ht="27" hidden="1" customHeight="1">
      <c r="A70" s="70" t="str">
        <f t="shared" si="0"/>
        <v/>
      </c>
      <c r="B70" s="70" t="str">
        <f t="shared" si="1"/>
        <v/>
      </c>
      <c r="C70" s="208" t="str">
        <f>IF(IFERROR(IF(D70="","",VALUE(LEFT(D70,1))),"IN")="IN",IF(D70="I","KIỆN 1",$V$6&amp;" "&amp;MAX($AD$13:$AD69)+INDEX($C$13:N69,MATCH($V$6&amp;" "&amp;MAX($AD$13:$AD69),$C$13:$C69,0),12)),"")</f>
        <v/>
      </c>
      <c r="D70" s="210" t="str">
        <f>IF('BOM_Phan II'!$X70=1,'BOM_Phan II'!C70,"")</f>
        <v/>
      </c>
      <c r="E70" s="210" t="str">
        <f>IF('BOM_Phan II'!$X70=1,'BOM_Phan II'!D70,"")</f>
        <v/>
      </c>
      <c r="F70" s="210" t="str">
        <f>IF('BOM_Phan II'!$X70=1,'BOM_Phan II'!E70,"")</f>
        <v/>
      </c>
      <c r="G70" s="210" t="str">
        <f>IF('BOM_Phan II'!$X70=1,'BOM_Phan II'!F70,"")</f>
        <v/>
      </c>
      <c r="H70" s="210" t="str">
        <f>IF('BOM_Phan II'!$X70=1,'BOM_Phan II'!G70,"")</f>
        <v/>
      </c>
      <c r="I70" s="210" t="str">
        <f>IF('BOM_Phan II'!$X70=1,'BOM_Phan II'!H70,"")</f>
        <v/>
      </c>
      <c r="J70" s="210" t="str">
        <f t="shared" si="13"/>
        <v/>
      </c>
      <c r="K70" s="210" t="str">
        <f t="shared" si="6"/>
        <v/>
      </c>
      <c r="L70" s="210" t="str">
        <f t="shared" si="7"/>
        <v/>
      </c>
      <c r="M70" s="210" t="str">
        <f t="shared" si="8"/>
        <v/>
      </c>
      <c r="N70" s="210" t="str">
        <f t="shared" si="14"/>
        <v/>
      </c>
      <c r="O70" s="210" t="str">
        <f t="shared" si="15"/>
        <v/>
      </c>
      <c r="P70" s="84" t="str">
        <f t="shared" si="3"/>
        <v/>
      </c>
      <c r="Q70" s="209"/>
      <c r="R70" s="70" t="str">
        <f>IF(S70="IN",'BOM_Phan II'!$Y$3,"")</f>
        <v/>
      </c>
      <c r="S70" s="69" t="str">
        <f t="shared" si="4"/>
        <v/>
      </c>
      <c r="T70">
        <f t="shared" si="17"/>
        <v>6</v>
      </c>
      <c r="U70" t="str">
        <f t="shared" si="18"/>
        <v>KIỆN 4</v>
      </c>
      <c r="V70" t="str">
        <f>IFERROR(IF(C70&lt;&gt;"","",IF('BOM_Phan II'!$X70=1,'BOM_Phan II'!Y70*$S$6,"")),"")</f>
        <v/>
      </c>
      <c r="W70" s="3" t="str">
        <f t="shared" si="11"/>
        <v>KIỆN</v>
      </c>
      <c r="AD70" s="3" t="str">
        <f t="shared" si="12"/>
        <v/>
      </c>
    </row>
    <row r="71" spans="1:30" ht="27" hidden="1" customHeight="1">
      <c r="A71" s="70" t="str">
        <f t="shared" si="0"/>
        <v/>
      </c>
      <c r="B71" s="70" t="str">
        <f t="shared" si="1"/>
        <v/>
      </c>
      <c r="C71" s="208" t="str">
        <f>IF(IFERROR(IF(D71="","",VALUE(LEFT(D71,1))),"IN")="IN",IF(D71="I","KIỆN 1",$V$6&amp;" "&amp;MAX($AD$13:$AD70)+INDEX($C$13:N70,MATCH($V$6&amp;" "&amp;MAX($AD$13:$AD70),$C$13:$C70,0),12)),"")</f>
        <v/>
      </c>
      <c r="D71" s="210" t="str">
        <f>IF('BOM_Phan II'!$X71=1,'BOM_Phan II'!C71,"")</f>
        <v/>
      </c>
      <c r="E71" s="210" t="str">
        <f>IF('BOM_Phan II'!$X71=1,'BOM_Phan II'!D71,"")</f>
        <v/>
      </c>
      <c r="F71" s="210" t="str">
        <f>IF('BOM_Phan II'!$X71=1,'BOM_Phan II'!E71,"")</f>
        <v/>
      </c>
      <c r="G71" s="210" t="str">
        <f>IF('BOM_Phan II'!$X71=1,'BOM_Phan II'!F71,"")</f>
        <v/>
      </c>
      <c r="H71" s="210" t="str">
        <f>IF('BOM_Phan II'!$X71=1,'BOM_Phan II'!G71,"")</f>
        <v/>
      </c>
      <c r="I71" s="210" t="str">
        <f>IF('BOM_Phan II'!$X71=1,'BOM_Phan II'!H71,"")</f>
        <v/>
      </c>
      <c r="J71" s="210" t="str">
        <f t="shared" si="13"/>
        <v/>
      </c>
      <c r="K71" s="210" t="str">
        <f t="shared" si="6"/>
        <v/>
      </c>
      <c r="L71" s="210" t="str">
        <f t="shared" si="7"/>
        <v/>
      </c>
      <c r="M71" s="210" t="str">
        <f t="shared" si="8"/>
        <v/>
      </c>
      <c r="N71" s="210" t="str">
        <f t="shared" si="14"/>
        <v/>
      </c>
      <c r="O71" s="210" t="str">
        <f t="shared" si="15"/>
        <v/>
      </c>
      <c r="P71" s="84" t="str">
        <f t="shared" si="3"/>
        <v/>
      </c>
      <c r="Q71" s="209"/>
      <c r="R71" s="70" t="str">
        <f>IF(S71="IN",'BOM_Phan II'!$Y$3,"")</f>
        <v/>
      </c>
      <c r="S71" s="69" t="str">
        <f t="shared" si="4"/>
        <v/>
      </c>
      <c r="T71">
        <f t="shared" si="17"/>
        <v>6</v>
      </c>
      <c r="U71" t="str">
        <f t="shared" si="18"/>
        <v>KIỆN 4</v>
      </c>
      <c r="V71" t="str">
        <f>IFERROR(IF(C71&lt;&gt;"","",IF('BOM_Phan II'!$X71=1,'BOM_Phan II'!Y71*$S$6,"")),"")</f>
        <v/>
      </c>
      <c r="W71" s="3" t="str">
        <f t="shared" si="11"/>
        <v>KIỆN</v>
      </c>
      <c r="AD71" s="3" t="str">
        <f t="shared" si="12"/>
        <v/>
      </c>
    </row>
    <row r="72" spans="1:30" ht="27" hidden="1" customHeight="1">
      <c r="A72" s="70" t="str">
        <f t="shared" si="0"/>
        <v/>
      </c>
      <c r="B72" s="70" t="str">
        <f t="shared" si="1"/>
        <v/>
      </c>
      <c r="C72" s="208" t="str">
        <f>IF(IFERROR(IF(D72="","",VALUE(LEFT(D72,1))),"IN")="IN",IF(D72="I","KIỆN 1",$V$6&amp;" "&amp;MAX($AD$13:$AD71)+INDEX($C$13:N71,MATCH($V$6&amp;" "&amp;MAX($AD$13:$AD71),$C$13:$C71,0),12)),"")</f>
        <v/>
      </c>
      <c r="D72" s="210" t="str">
        <f>IF('BOM_Phan II'!$X72=1,'BOM_Phan II'!C72,"")</f>
        <v/>
      </c>
      <c r="E72" s="210" t="str">
        <f>IF('BOM_Phan II'!$X72=1,'BOM_Phan II'!D72,"")</f>
        <v/>
      </c>
      <c r="F72" s="210" t="str">
        <f>IF('BOM_Phan II'!$X72=1,'BOM_Phan II'!E72,"")</f>
        <v/>
      </c>
      <c r="G72" s="210" t="str">
        <f>IF('BOM_Phan II'!$X72=1,'BOM_Phan II'!F72,"")</f>
        <v/>
      </c>
      <c r="H72" s="210" t="str">
        <f>IF('BOM_Phan II'!$X72=1,'BOM_Phan II'!G72,"")</f>
        <v/>
      </c>
      <c r="I72" s="210" t="str">
        <f>IF('BOM_Phan II'!$X72=1,'BOM_Phan II'!H72,"")</f>
        <v/>
      </c>
      <c r="J72" s="210" t="str">
        <f t="shared" si="13"/>
        <v/>
      </c>
      <c r="K72" s="210" t="str">
        <f t="shared" si="6"/>
        <v/>
      </c>
      <c r="L72" s="210" t="str">
        <f t="shared" si="7"/>
        <v/>
      </c>
      <c r="M72" s="210" t="str">
        <f t="shared" si="8"/>
        <v/>
      </c>
      <c r="N72" s="210" t="str">
        <f t="shared" si="14"/>
        <v/>
      </c>
      <c r="O72" s="210" t="str">
        <f t="shared" si="15"/>
        <v/>
      </c>
      <c r="P72" s="84" t="str">
        <f t="shared" si="3"/>
        <v/>
      </c>
      <c r="Q72" s="209"/>
      <c r="R72" s="70" t="str">
        <f>IF(S72="IN",'BOM_Phan II'!$Y$3,"")</f>
        <v/>
      </c>
      <c r="S72" s="69" t="str">
        <f t="shared" si="4"/>
        <v/>
      </c>
      <c r="T72">
        <f t="shared" si="17"/>
        <v>6</v>
      </c>
      <c r="U72" t="str">
        <f t="shared" si="18"/>
        <v>KIỆN 4</v>
      </c>
      <c r="V72" t="str">
        <f>IFERROR(IF(C72&lt;&gt;"","",IF('BOM_Phan II'!$X72=1,'BOM_Phan II'!Y72*$S$6,"")),"")</f>
        <v/>
      </c>
      <c r="W72" s="3" t="str">
        <f t="shared" si="11"/>
        <v>KIỆN</v>
      </c>
      <c r="AD72" s="3" t="str">
        <f t="shared" si="12"/>
        <v/>
      </c>
    </row>
    <row r="73" spans="1:30" ht="27" hidden="1" customHeight="1">
      <c r="A73" s="70" t="str">
        <f t="shared" si="0"/>
        <v/>
      </c>
      <c r="B73" s="70" t="str">
        <f t="shared" si="1"/>
        <v/>
      </c>
      <c r="C73" s="208" t="str">
        <f>IF(IFERROR(IF(D73="","",VALUE(LEFT(D73,1))),"IN")="IN",IF(D73="I","KIỆN 1",$V$6&amp;" "&amp;MAX($AD$13:$AD72)+INDEX($C$13:N72,MATCH($V$6&amp;" "&amp;MAX($AD$13:$AD72),$C$13:$C72,0),12)),"")</f>
        <v/>
      </c>
      <c r="D73" s="210" t="str">
        <f>IF('BOM_Phan II'!$X73=1,'BOM_Phan II'!C73,"")</f>
        <v/>
      </c>
      <c r="E73" s="210" t="str">
        <f>IF('BOM_Phan II'!$X73=1,'BOM_Phan II'!D73,"")</f>
        <v/>
      </c>
      <c r="F73" s="210" t="str">
        <f>IF('BOM_Phan II'!$X73=1,'BOM_Phan II'!E73,"")</f>
        <v/>
      </c>
      <c r="G73" s="210" t="str">
        <f>IF('BOM_Phan II'!$X73=1,'BOM_Phan II'!F73,"")</f>
        <v/>
      </c>
      <c r="H73" s="210" t="str">
        <f>IF('BOM_Phan II'!$X73=1,'BOM_Phan II'!G73,"")</f>
        <v/>
      </c>
      <c r="I73" s="210" t="str">
        <f>IF('BOM_Phan II'!$X73=1,'BOM_Phan II'!H73,"")</f>
        <v/>
      </c>
      <c r="J73" s="210" t="str">
        <f t="shared" si="13"/>
        <v/>
      </c>
      <c r="K73" s="210" t="str">
        <f t="shared" si="6"/>
        <v/>
      </c>
      <c r="L73" s="210" t="str">
        <f t="shared" si="7"/>
        <v/>
      </c>
      <c r="M73" s="210" t="str">
        <f t="shared" si="8"/>
        <v/>
      </c>
      <c r="N73" s="210" t="str">
        <f t="shared" si="14"/>
        <v/>
      </c>
      <c r="O73" s="210" t="str">
        <f t="shared" si="15"/>
        <v/>
      </c>
      <c r="P73" s="84" t="str">
        <f t="shared" si="3"/>
        <v/>
      </c>
      <c r="Q73" s="209"/>
      <c r="R73" s="70" t="str">
        <f>IF(S73="IN",'BOM_Phan II'!$Y$3,"")</f>
        <v/>
      </c>
      <c r="S73" s="69" t="str">
        <f t="shared" si="4"/>
        <v/>
      </c>
      <c r="T73">
        <f t="shared" si="17"/>
        <v>6</v>
      </c>
      <c r="U73" t="str">
        <f t="shared" si="18"/>
        <v>KIỆN 4</v>
      </c>
      <c r="V73" t="str">
        <f>IFERROR(IF(C73&lt;&gt;"","",IF('BOM_Phan II'!$X73=1,'BOM_Phan II'!Y73*$S$6,"")),"")</f>
        <v/>
      </c>
      <c r="W73" s="3" t="str">
        <f t="shared" si="11"/>
        <v>KIỆN</v>
      </c>
      <c r="AD73" s="3" t="str">
        <f t="shared" si="12"/>
        <v/>
      </c>
    </row>
    <row r="74" spans="1:30" ht="27" hidden="1" customHeight="1">
      <c r="A74" s="70" t="str">
        <f t="shared" si="0"/>
        <v/>
      </c>
      <c r="B74" s="70" t="str">
        <f t="shared" si="1"/>
        <v/>
      </c>
      <c r="C74" s="208" t="str">
        <f>IF(IFERROR(IF(D74="","",VALUE(LEFT(D74,1))),"IN")="IN",IF(D74="I","KIỆN 1",$V$6&amp;" "&amp;MAX($AD$13:$AD73)+INDEX($C$13:N73,MATCH($V$6&amp;" "&amp;MAX($AD$13:$AD73),$C$13:$C73,0),12)),"")</f>
        <v/>
      </c>
      <c r="D74" s="210" t="str">
        <f>IF('BOM_Phan II'!$X74=1,'BOM_Phan II'!C74,"")</f>
        <v/>
      </c>
      <c r="E74" s="210" t="str">
        <f>IF('BOM_Phan II'!$X74=1,'BOM_Phan II'!D74,"")</f>
        <v/>
      </c>
      <c r="F74" s="210" t="str">
        <f>IF('BOM_Phan II'!$X74=1,'BOM_Phan II'!E74,"")</f>
        <v/>
      </c>
      <c r="G74" s="210" t="str">
        <f>IF('BOM_Phan II'!$X74=1,'BOM_Phan II'!F74,"")</f>
        <v/>
      </c>
      <c r="H74" s="210" t="str">
        <f>IF('BOM_Phan II'!$X74=1,'BOM_Phan II'!G74,"")</f>
        <v/>
      </c>
      <c r="I74" s="210" t="str">
        <f>IF('BOM_Phan II'!$X74=1,'BOM_Phan II'!H74,"")</f>
        <v/>
      </c>
      <c r="J74" s="210" t="str">
        <f t="shared" si="13"/>
        <v/>
      </c>
      <c r="K74" s="210" t="str">
        <f t="shared" si="6"/>
        <v/>
      </c>
      <c r="L74" s="210" t="str">
        <f t="shared" si="7"/>
        <v/>
      </c>
      <c r="M74" s="210" t="str">
        <f t="shared" si="8"/>
        <v/>
      </c>
      <c r="N74" s="210" t="str">
        <f t="shared" si="14"/>
        <v/>
      </c>
      <c r="O74" s="210" t="str">
        <f t="shared" si="15"/>
        <v/>
      </c>
      <c r="P74" s="84" t="str">
        <f t="shared" si="3"/>
        <v/>
      </c>
      <c r="Q74" s="209"/>
      <c r="R74" s="70" t="str">
        <f>IF(S74="IN",'BOM_Phan II'!$Y$3,"")</f>
        <v/>
      </c>
      <c r="S74" s="69" t="str">
        <f t="shared" si="4"/>
        <v/>
      </c>
      <c r="T74">
        <f t="shared" si="17"/>
        <v>6</v>
      </c>
      <c r="U74" t="str">
        <f t="shared" si="18"/>
        <v>KIỆN 4</v>
      </c>
      <c r="V74" t="str">
        <f>IFERROR(IF(C74&lt;&gt;"","",IF('BOM_Phan II'!$X74=1,'BOM_Phan II'!Y74*$S$6,"")),"")</f>
        <v/>
      </c>
      <c r="W74" s="3" t="str">
        <f t="shared" si="11"/>
        <v>KIỆN</v>
      </c>
      <c r="AD74" s="3" t="str">
        <f t="shared" si="12"/>
        <v/>
      </c>
    </row>
    <row r="75" spans="1:30" ht="27" hidden="1" customHeight="1">
      <c r="A75" s="70" t="str">
        <f t="shared" si="0"/>
        <v/>
      </c>
      <c r="B75" s="70" t="str">
        <f t="shared" si="1"/>
        <v/>
      </c>
      <c r="C75" s="208" t="str">
        <f>IF(IFERROR(IF(D75="","",VALUE(LEFT(D75,1))),"IN")="IN",IF(D75="I","KIỆN 1",$V$6&amp;" "&amp;MAX($AD$13:$AD74)+INDEX($C$13:N74,MATCH($V$6&amp;" "&amp;MAX($AD$13:$AD74),$C$13:$C74,0),12)),"")</f>
        <v/>
      </c>
      <c r="D75" s="210" t="str">
        <f>IF('BOM_Phan II'!$X75=1,'BOM_Phan II'!C75,"")</f>
        <v/>
      </c>
      <c r="E75" s="210" t="str">
        <f>IF('BOM_Phan II'!$X75=1,'BOM_Phan II'!D75,"")</f>
        <v/>
      </c>
      <c r="F75" s="210" t="str">
        <f>IF('BOM_Phan II'!$X75=1,'BOM_Phan II'!E75,"")</f>
        <v/>
      </c>
      <c r="G75" s="210" t="str">
        <f>IF('BOM_Phan II'!$X75=1,'BOM_Phan II'!F75,"")</f>
        <v/>
      </c>
      <c r="H75" s="210" t="str">
        <f>IF('BOM_Phan II'!$X75=1,'BOM_Phan II'!G75,"")</f>
        <v/>
      </c>
      <c r="I75" s="210" t="str">
        <f>IF('BOM_Phan II'!$X75=1,'BOM_Phan II'!H75,"")</f>
        <v/>
      </c>
      <c r="J75" s="210" t="str">
        <f t="shared" si="13"/>
        <v/>
      </c>
      <c r="K75" s="210" t="str">
        <f t="shared" si="6"/>
        <v/>
      </c>
      <c r="L75" s="210" t="str">
        <f t="shared" si="7"/>
        <v/>
      </c>
      <c r="M75" s="210" t="str">
        <f t="shared" si="8"/>
        <v/>
      </c>
      <c r="N75" s="210" t="str">
        <f t="shared" si="14"/>
        <v/>
      </c>
      <c r="O75" s="210" t="str">
        <f t="shared" si="15"/>
        <v/>
      </c>
      <c r="P75" s="84" t="str">
        <f t="shared" si="3"/>
        <v/>
      </c>
      <c r="Q75" s="209"/>
      <c r="R75" s="70" t="str">
        <f>IF(S75="IN",'BOM_Phan II'!$Y$3,"")</f>
        <v/>
      </c>
      <c r="S75" s="69" t="str">
        <f t="shared" si="4"/>
        <v/>
      </c>
      <c r="T75">
        <f t="shared" si="17"/>
        <v>6</v>
      </c>
      <c r="U75" t="str">
        <f t="shared" si="18"/>
        <v>KIỆN 4</v>
      </c>
      <c r="V75" t="str">
        <f>IFERROR(IF(C75&lt;&gt;"","",IF('BOM_Phan II'!$X75=1,'BOM_Phan II'!Y75*$S$6,"")),"")</f>
        <v/>
      </c>
      <c r="W75" s="3" t="str">
        <f t="shared" si="11"/>
        <v>KIỆN</v>
      </c>
      <c r="AD75" s="3" t="str">
        <f t="shared" si="12"/>
        <v/>
      </c>
    </row>
    <row r="76" spans="1:30" ht="27" hidden="1" customHeight="1">
      <c r="A76" s="70" t="str">
        <f t="shared" si="0"/>
        <v/>
      </c>
      <c r="B76" s="70" t="str">
        <f t="shared" si="1"/>
        <v/>
      </c>
      <c r="C76" s="208" t="str">
        <f>IF(IFERROR(IF(D76="","",VALUE(LEFT(D76,1))),"IN")="IN",IF(D76="I","KIỆN 1",$V$6&amp;" "&amp;MAX($AD$13:$AD75)+INDEX($C$13:N75,MATCH($V$6&amp;" "&amp;MAX($AD$13:$AD75),$C$13:$C75,0),12)),"")</f>
        <v/>
      </c>
      <c r="D76" s="210" t="str">
        <f>IF('BOM_Phan II'!$X76=1,'BOM_Phan II'!C76,"")</f>
        <v/>
      </c>
      <c r="E76" s="210" t="str">
        <f>IF('BOM_Phan II'!$X76=1,'BOM_Phan II'!D76,"")</f>
        <v/>
      </c>
      <c r="F76" s="210" t="str">
        <f>IF('BOM_Phan II'!$X76=1,'BOM_Phan II'!E76,"")</f>
        <v/>
      </c>
      <c r="G76" s="210" t="str">
        <f>IF('BOM_Phan II'!$X76=1,'BOM_Phan II'!F76,"")</f>
        <v/>
      </c>
      <c r="H76" s="210" t="str">
        <f>IF('BOM_Phan II'!$X76=1,'BOM_Phan II'!G76,"")</f>
        <v/>
      </c>
      <c r="I76" s="210" t="str">
        <f>IF('BOM_Phan II'!$X76=1,'BOM_Phan II'!H76,"")</f>
        <v/>
      </c>
      <c r="J76" s="210" t="str">
        <f t="shared" si="13"/>
        <v/>
      </c>
      <c r="K76" s="210" t="str">
        <f t="shared" si="6"/>
        <v/>
      </c>
      <c r="L76" s="210" t="str">
        <f t="shared" si="7"/>
        <v/>
      </c>
      <c r="M76" s="210" t="str">
        <f t="shared" si="8"/>
        <v/>
      </c>
      <c r="N76" s="210" t="str">
        <f t="shared" si="14"/>
        <v/>
      </c>
      <c r="O76" s="210" t="str">
        <f t="shared" si="15"/>
        <v/>
      </c>
      <c r="P76" s="84" t="str">
        <f t="shared" si="3"/>
        <v/>
      </c>
      <c r="Q76" s="209"/>
      <c r="R76" s="70" t="str">
        <f>IF(S76="IN",'BOM_Phan II'!$Y$3,"")</f>
        <v/>
      </c>
      <c r="S76" s="69" t="str">
        <f t="shared" si="4"/>
        <v/>
      </c>
      <c r="T76">
        <f t="shared" si="17"/>
        <v>6</v>
      </c>
      <c r="U76" t="str">
        <f t="shared" si="18"/>
        <v>KIỆN 4</v>
      </c>
      <c r="V76" t="str">
        <f>IFERROR(IF(C76&lt;&gt;"","",IF('BOM_Phan II'!$X76=1,'BOM_Phan II'!Y76*$S$6,"")),"")</f>
        <v/>
      </c>
      <c r="W76" s="3" t="str">
        <f t="shared" si="11"/>
        <v>KIỆN</v>
      </c>
      <c r="AD76" s="3" t="str">
        <f t="shared" si="12"/>
        <v/>
      </c>
    </row>
    <row r="77" spans="1:30" ht="27" hidden="1" customHeight="1">
      <c r="A77" s="70" t="str">
        <f t="shared" si="0"/>
        <v/>
      </c>
      <c r="B77" s="70" t="str">
        <f t="shared" si="1"/>
        <v/>
      </c>
      <c r="C77" s="208" t="str">
        <f>IF(IFERROR(IF(D77="","",VALUE(LEFT(D77,1))),"IN")="IN",IF(D77="I","KIỆN 1",$V$6&amp;" "&amp;MAX($AD$13:$AD76)+INDEX($C$13:N76,MATCH($V$6&amp;" "&amp;MAX($AD$13:$AD76),$C$13:$C76,0),12)),"")</f>
        <v/>
      </c>
      <c r="D77" s="210" t="str">
        <f>IF('BOM_Phan II'!$X77=1,'BOM_Phan II'!C77,"")</f>
        <v/>
      </c>
      <c r="E77" s="210" t="str">
        <f>IF('BOM_Phan II'!$X77=1,'BOM_Phan II'!D77,"")</f>
        <v/>
      </c>
      <c r="F77" s="210" t="str">
        <f>IF('BOM_Phan II'!$X77=1,'BOM_Phan II'!E77,"")</f>
        <v/>
      </c>
      <c r="G77" s="210" t="str">
        <f>IF('BOM_Phan II'!$X77=1,'BOM_Phan II'!F77,"")</f>
        <v/>
      </c>
      <c r="H77" s="210" t="str">
        <f>IF('BOM_Phan II'!$X77=1,'BOM_Phan II'!G77,"")</f>
        <v/>
      </c>
      <c r="I77" s="210" t="str">
        <f>IF('BOM_Phan II'!$X77=1,'BOM_Phan II'!H77,"")</f>
        <v/>
      </c>
      <c r="J77" s="210" t="str">
        <f t="shared" si="13"/>
        <v/>
      </c>
      <c r="K77" s="210" t="str">
        <f t="shared" si="6"/>
        <v/>
      </c>
      <c r="L77" s="210" t="str">
        <f t="shared" si="7"/>
        <v/>
      </c>
      <c r="M77" s="210" t="str">
        <f t="shared" si="8"/>
        <v/>
      </c>
      <c r="N77" s="210" t="str">
        <f t="shared" si="14"/>
        <v/>
      </c>
      <c r="O77" s="210" t="str">
        <f t="shared" si="15"/>
        <v/>
      </c>
      <c r="P77" s="84" t="str">
        <f t="shared" ref="P77:P140" si="19">IFERROR(IF(C77&lt;&gt;"",SUMIFS($V$13:$V$406,$U$13:$U$406,C77),V77),"")</f>
        <v/>
      </c>
      <c r="Q77" s="209"/>
      <c r="R77" s="70" t="str">
        <f>IF(S77="IN",'BOM_Phan II'!$Y$3,"")</f>
        <v/>
      </c>
      <c r="S77" s="69" t="str">
        <f t="shared" si="4"/>
        <v/>
      </c>
      <c r="T77">
        <f t="shared" si="17"/>
        <v>6</v>
      </c>
      <c r="U77" t="str">
        <f t="shared" si="18"/>
        <v>KIỆN 4</v>
      </c>
      <c r="V77" t="str">
        <f>IFERROR(IF(C77&lt;&gt;"","",IF('BOM_Phan II'!$X77=1,'BOM_Phan II'!Y77*$S$6,"")),"")</f>
        <v/>
      </c>
      <c r="W77" s="3" t="str">
        <f t="shared" si="11"/>
        <v>KIỆN</v>
      </c>
      <c r="AD77" s="3" t="str">
        <f t="shared" si="12"/>
        <v/>
      </c>
    </row>
    <row r="78" spans="1:30" ht="27" hidden="1" customHeight="1">
      <c r="A78" s="70" t="str">
        <f t="shared" si="0"/>
        <v/>
      </c>
      <c r="B78" s="70" t="str">
        <f t="shared" si="1"/>
        <v/>
      </c>
      <c r="C78" s="208" t="str">
        <f>IF(IFERROR(IF(D78="","",VALUE(LEFT(D78,1))),"IN")="IN",IF(D78="I","KIỆN 1",$V$6&amp;" "&amp;MAX($AD$13:$AD77)+INDEX($C$13:N77,MATCH($V$6&amp;" "&amp;MAX($AD$13:$AD77),$C$13:$C77,0),12)),"")</f>
        <v/>
      </c>
      <c r="D78" s="210" t="str">
        <f>IF('BOM_Phan II'!$X78=1,'BOM_Phan II'!C78,"")</f>
        <v/>
      </c>
      <c r="E78" s="210" t="str">
        <f>IF('BOM_Phan II'!$X78=1,'BOM_Phan II'!D78,"")</f>
        <v/>
      </c>
      <c r="F78" s="210" t="str">
        <f>IF('BOM_Phan II'!$X78=1,'BOM_Phan II'!E78,"")</f>
        <v/>
      </c>
      <c r="G78" s="210" t="str">
        <f>IF('BOM_Phan II'!$X78=1,'BOM_Phan II'!F78,"")</f>
        <v/>
      </c>
      <c r="H78" s="210" t="str">
        <f>IF('BOM_Phan II'!$X78=1,'BOM_Phan II'!G78,"")</f>
        <v/>
      </c>
      <c r="I78" s="210" t="str">
        <f>IF('BOM_Phan II'!$X78=1,'BOM_Phan II'!H78,"")</f>
        <v/>
      </c>
      <c r="J78" s="210" t="str">
        <f t="shared" si="13"/>
        <v/>
      </c>
      <c r="K78" s="210" t="str">
        <f t="shared" si="6"/>
        <v/>
      </c>
      <c r="L78" s="210" t="str">
        <f t="shared" si="7"/>
        <v/>
      </c>
      <c r="M78" s="210" t="str">
        <f t="shared" si="8"/>
        <v/>
      </c>
      <c r="N78" s="210" t="str">
        <f t="shared" si="14"/>
        <v/>
      </c>
      <c r="O78" s="210" t="str">
        <f t="shared" si="15"/>
        <v/>
      </c>
      <c r="P78" s="84" t="str">
        <f t="shared" si="19"/>
        <v/>
      </c>
      <c r="Q78" s="209"/>
      <c r="R78" s="70" t="str">
        <f>IF(S78="IN",'BOM_Phan II'!$Y$3,"")</f>
        <v/>
      </c>
      <c r="S78" s="69" t="str">
        <f t="shared" si="4"/>
        <v/>
      </c>
      <c r="T78">
        <f t="shared" si="17"/>
        <v>6</v>
      </c>
      <c r="U78" t="str">
        <f t="shared" si="18"/>
        <v>KIỆN 4</v>
      </c>
      <c r="V78" t="str">
        <f>IFERROR(IF(C78&lt;&gt;"","",IF('BOM_Phan II'!$X78=1,'BOM_Phan II'!Y78*$S$6,"")),"")</f>
        <v/>
      </c>
      <c r="W78" s="3" t="str">
        <f t="shared" si="11"/>
        <v>KIỆN</v>
      </c>
      <c r="AD78" s="3" t="str">
        <f t="shared" si="12"/>
        <v/>
      </c>
    </row>
    <row r="79" spans="1:30" ht="27" hidden="1" customHeight="1">
      <c r="A79" s="70" t="str">
        <f t="shared" si="0"/>
        <v/>
      </c>
      <c r="B79" s="70" t="str">
        <f t="shared" si="1"/>
        <v/>
      </c>
      <c r="C79" s="208" t="str">
        <f>IF(IFERROR(IF(D79="","",VALUE(LEFT(D79,1))),"IN")="IN",IF(D79="I","KIỆN 1",$V$6&amp;" "&amp;MAX($AD$13:$AD78)+INDEX($C$13:N78,MATCH($V$6&amp;" "&amp;MAX($AD$13:$AD78),$C$13:$C78,0),12)),"")</f>
        <v/>
      </c>
      <c r="D79" s="210" t="str">
        <f>IF('BOM_Phan II'!$X79=1,'BOM_Phan II'!C79,"")</f>
        <v/>
      </c>
      <c r="E79" s="210" t="str">
        <f>IF('BOM_Phan II'!$X79=1,'BOM_Phan II'!D79,"")</f>
        <v/>
      </c>
      <c r="F79" s="210" t="str">
        <f>IF('BOM_Phan II'!$X79=1,'BOM_Phan II'!E79,"")</f>
        <v/>
      </c>
      <c r="G79" s="210" t="str">
        <f>IF('BOM_Phan II'!$X79=1,'BOM_Phan II'!F79,"")</f>
        <v/>
      </c>
      <c r="H79" s="210" t="str">
        <f>IF('BOM_Phan II'!$X79=1,'BOM_Phan II'!G79,"")</f>
        <v/>
      </c>
      <c r="I79" s="210" t="str">
        <f>IF('BOM_Phan II'!$X79=1,'BOM_Phan II'!H79,"")</f>
        <v/>
      </c>
      <c r="J79" s="210" t="str">
        <f t="shared" si="13"/>
        <v/>
      </c>
      <c r="K79" s="210" t="str">
        <f t="shared" si="6"/>
        <v/>
      </c>
      <c r="L79" s="210" t="str">
        <f t="shared" si="7"/>
        <v/>
      </c>
      <c r="M79" s="210" t="str">
        <f t="shared" si="8"/>
        <v/>
      </c>
      <c r="N79" s="210" t="str">
        <f t="shared" si="14"/>
        <v/>
      </c>
      <c r="O79" s="210" t="str">
        <f t="shared" si="15"/>
        <v/>
      </c>
      <c r="P79" s="84" t="str">
        <f t="shared" si="19"/>
        <v/>
      </c>
      <c r="Q79" s="209"/>
      <c r="R79" s="70" t="str">
        <f>IF(S79="IN",'BOM_Phan II'!$Y$3,"")</f>
        <v/>
      </c>
      <c r="S79" s="69" t="str">
        <f t="shared" si="4"/>
        <v/>
      </c>
      <c r="T79">
        <f t="shared" si="17"/>
        <v>6</v>
      </c>
      <c r="U79" t="str">
        <f t="shared" si="18"/>
        <v>KIỆN 4</v>
      </c>
      <c r="V79" t="str">
        <f>IFERROR(IF(C79&lt;&gt;"","",IF('BOM_Phan II'!$X79=1,'BOM_Phan II'!Y79*$S$6,"")),"")</f>
        <v/>
      </c>
      <c r="W79" s="3" t="str">
        <f t="shared" si="11"/>
        <v>KIỆN</v>
      </c>
      <c r="AD79" s="3" t="str">
        <f t="shared" si="12"/>
        <v/>
      </c>
    </row>
    <row r="80" spans="1:30" ht="27" hidden="1" customHeight="1">
      <c r="A80" s="70" t="str">
        <f t="shared" si="0"/>
        <v/>
      </c>
      <c r="B80" s="70" t="str">
        <f t="shared" si="1"/>
        <v/>
      </c>
      <c r="C80" s="208" t="str">
        <f>IF(IFERROR(IF(D80="","",VALUE(LEFT(D80,1))),"IN")="IN",IF(D80="I","KIỆN 1",$V$6&amp;" "&amp;MAX($AD$13:$AD79)+INDEX($C$13:N79,MATCH($V$6&amp;" "&amp;MAX($AD$13:$AD79),$C$13:$C79,0),12)),"")</f>
        <v/>
      </c>
      <c r="D80" s="210" t="str">
        <f>IF('BOM_Phan II'!$X80=1,'BOM_Phan II'!C80,"")</f>
        <v/>
      </c>
      <c r="E80" s="210" t="str">
        <f>IF('BOM_Phan II'!$X80=1,'BOM_Phan II'!D80,"")</f>
        <v/>
      </c>
      <c r="F80" s="210" t="str">
        <f>IF('BOM_Phan II'!$X80=1,'BOM_Phan II'!E80,"")</f>
        <v/>
      </c>
      <c r="G80" s="210" t="str">
        <f>IF('BOM_Phan II'!$X80=1,'BOM_Phan II'!F80,"")</f>
        <v/>
      </c>
      <c r="H80" s="210" t="str">
        <f>IF('BOM_Phan II'!$X80=1,'BOM_Phan II'!G80,"")</f>
        <v/>
      </c>
      <c r="I80" s="210" t="str">
        <f>IF('BOM_Phan II'!$X80=1,'BOM_Phan II'!H80,"")</f>
        <v/>
      </c>
      <c r="J80" s="210" t="str">
        <f t="shared" si="13"/>
        <v/>
      </c>
      <c r="K80" s="210" t="str">
        <f t="shared" si="6"/>
        <v/>
      </c>
      <c r="L80" s="210" t="str">
        <f t="shared" si="7"/>
        <v/>
      </c>
      <c r="M80" s="210" t="str">
        <f t="shared" si="8"/>
        <v/>
      </c>
      <c r="N80" s="210" t="str">
        <f t="shared" si="14"/>
        <v/>
      </c>
      <c r="O80" s="210" t="str">
        <f t="shared" si="15"/>
        <v/>
      </c>
      <c r="P80" s="84" t="str">
        <f t="shared" si="19"/>
        <v/>
      </c>
      <c r="Q80" s="209"/>
      <c r="R80" s="70" t="str">
        <f>IF(S80="IN",'BOM_Phan II'!$Y$3,"")</f>
        <v/>
      </c>
      <c r="S80" s="69" t="str">
        <f t="shared" si="4"/>
        <v/>
      </c>
      <c r="T80">
        <f t="shared" si="17"/>
        <v>6</v>
      </c>
      <c r="U80" t="str">
        <f t="shared" si="18"/>
        <v>KIỆN 4</v>
      </c>
      <c r="V80" t="str">
        <f>IFERROR(IF(C80&lt;&gt;"","",IF('BOM_Phan II'!$X80=1,'BOM_Phan II'!Y80*$S$6,"")),"")</f>
        <v/>
      </c>
      <c r="W80" s="3" t="str">
        <f t="shared" si="11"/>
        <v>KIỆN</v>
      </c>
      <c r="AD80" s="3" t="str">
        <f t="shared" si="12"/>
        <v/>
      </c>
    </row>
    <row r="81" spans="1:30" ht="27" hidden="1" customHeight="1">
      <c r="A81" s="70" t="str">
        <f t="shared" si="0"/>
        <v/>
      </c>
      <c r="B81" s="70" t="str">
        <f t="shared" si="1"/>
        <v/>
      </c>
      <c r="C81" s="208" t="str">
        <f>IF(IFERROR(IF(D81="","",VALUE(LEFT(D81,1))),"IN")="IN",IF(D81="I","KIỆN 1",$V$6&amp;" "&amp;MAX($AD$13:$AD80)+INDEX($C$13:N80,MATCH($V$6&amp;" "&amp;MAX($AD$13:$AD80),$C$13:$C80,0),12)),"")</f>
        <v/>
      </c>
      <c r="D81" s="210" t="str">
        <f>IF('BOM_Phan II'!$X81=1,'BOM_Phan II'!C81,"")</f>
        <v/>
      </c>
      <c r="E81" s="210" t="str">
        <f>IF('BOM_Phan II'!$X81=1,'BOM_Phan II'!D81,"")</f>
        <v/>
      </c>
      <c r="F81" s="210" t="str">
        <f>IF('BOM_Phan II'!$X81=1,'BOM_Phan II'!E81,"")</f>
        <v/>
      </c>
      <c r="G81" s="210" t="str">
        <f>IF('BOM_Phan II'!$X81=1,'BOM_Phan II'!F81,"")</f>
        <v/>
      </c>
      <c r="H81" s="210" t="str">
        <f>IF('BOM_Phan II'!$X81=1,'BOM_Phan II'!G81,"")</f>
        <v/>
      </c>
      <c r="I81" s="210" t="str">
        <f>IF('BOM_Phan II'!$X81=1,'BOM_Phan II'!H81,"")</f>
        <v/>
      </c>
      <c r="J81" s="210" t="str">
        <f t="shared" si="13"/>
        <v/>
      </c>
      <c r="K81" s="210" t="str">
        <f t="shared" si="6"/>
        <v/>
      </c>
      <c r="L81" s="210" t="str">
        <f t="shared" si="7"/>
        <v/>
      </c>
      <c r="M81" s="210" t="str">
        <f t="shared" si="8"/>
        <v/>
      </c>
      <c r="N81" s="210" t="str">
        <f t="shared" si="14"/>
        <v/>
      </c>
      <c r="O81" s="210" t="str">
        <f t="shared" si="15"/>
        <v/>
      </c>
      <c r="P81" s="84" t="str">
        <f t="shared" si="19"/>
        <v/>
      </c>
      <c r="Q81" s="209"/>
      <c r="R81" s="70" t="str">
        <f>IF(S81="IN",'BOM_Phan II'!$Y$3,"")</f>
        <v/>
      </c>
      <c r="S81" s="69" t="str">
        <f t="shared" si="4"/>
        <v/>
      </c>
      <c r="T81">
        <f t="shared" si="17"/>
        <v>6</v>
      </c>
      <c r="U81" t="str">
        <f t="shared" si="18"/>
        <v>KIỆN 4</v>
      </c>
      <c r="V81" t="str">
        <f>IFERROR(IF(C81&lt;&gt;"","",IF('BOM_Phan II'!$X81=1,'BOM_Phan II'!Y81*$S$6,"")),"")</f>
        <v/>
      </c>
      <c r="W81" s="3" t="str">
        <f t="shared" si="11"/>
        <v>KIỆN</v>
      </c>
      <c r="AD81" s="3" t="str">
        <f t="shared" si="12"/>
        <v/>
      </c>
    </row>
    <row r="82" spans="1:30" ht="27" hidden="1" customHeight="1">
      <c r="A82" s="70" t="str">
        <f t="shared" si="0"/>
        <v/>
      </c>
      <c r="B82" s="70" t="str">
        <f t="shared" si="1"/>
        <v/>
      </c>
      <c r="C82" s="208" t="str">
        <f>IF(IFERROR(IF(D82="","",VALUE(LEFT(D82,1))),"IN")="IN",IF(D82="I","KIỆN 1",$V$6&amp;" "&amp;MAX($AD$13:$AD81)+INDEX($C$13:N81,MATCH($V$6&amp;" "&amp;MAX($AD$13:$AD81),$C$13:$C81,0),12)),"")</f>
        <v/>
      </c>
      <c r="D82" s="210" t="str">
        <f>IF('BOM_Phan II'!$X82=1,'BOM_Phan II'!C82,"")</f>
        <v/>
      </c>
      <c r="E82" s="210" t="str">
        <f>IF('BOM_Phan II'!$X82=1,'BOM_Phan II'!D82,"")</f>
        <v/>
      </c>
      <c r="F82" s="210" t="str">
        <f>IF('BOM_Phan II'!$X82=1,'BOM_Phan II'!E82,"")</f>
        <v/>
      </c>
      <c r="G82" s="210" t="str">
        <f>IF('BOM_Phan II'!$X82=1,'BOM_Phan II'!F82,"")</f>
        <v/>
      </c>
      <c r="H82" s="210" t="str">
        <f>IF('BOM_Phan II'!$X82=1,'BOM_Phan II'!G82,"")</f>
        <v/>
      </c>
      <c r="I82" s="210" t="str">
        <f>IF('BOM_Phan II'!$X82=1,'BOM_Phan II'!H82,"")</f>
        <v/>
      </c>
      <c r="J82" s="210" t="str">
        <f t="shared" si="13"/>
        <v/>
      </c>
      <c r="K82" s="210" t="str">
        <f t="shared" si="6"/>
        <v/>
      </c>
      <c r="L82" s="210" t="str">
        <f t="shared" si="7"/>
        <v/>
      </c>
      <c r="M82" s="210" t="str">
        <f t="shared" si="8"/>
        <v/>
      </c>
      <c r="N82" s="210" t="str">
        <f t="shared" si="14"/>
        <v/>
      </c>
      <c r="O82" s="210" t="str">
        <f t="shared" si="15"/>
        <v/>
      </c>
      <c r="P82" s="84" t="str">
        <f t="shared" si="19"/>
        <v/>
      </c>
      <c r="Q82" s="209"/>
      <c r="R82" s="70" t="str">
        <f>IF(S82="IN",'BOM_Phan II'!$Y$3,"")</f>
        <v/>
      </c>
      <c r="S82" s="69" t="str">
        <f t="shared" si="4"/>
        <v/>
      </c>
      <c r="T82">
        <f t="shared" si="17"/>
        <v>6</v>
      </c>
      <c r="U82" t="str">
        <f t="shared" si="18"/>
        <v>KIỆN 4</v>
      </c>
      <c r="V82" t="str">
        <f>IFERROR(IF(C82&lt;&gt;"","",IF('BOM_Phan II'!$X82=1,'BOM_Phan II'!Y82*$S$6,"")),"")</f>
        <v/>
      </c>
      <c r="W82" s="3" t="str">
        <f t="shared" si="11"/>
        <v>KIỆN</v>
      </c>
      <c r="AD82" s="3" t="str">
        <f t="shared" si="12"/>
        <v/>
      </c>
    </row>
    <row r="83" spans="1:30" ht="27" hidden="1" customHeight="1">
      <c r="A83" s="70" t="str">
        <f t="shared" si="0"/>
        <v/>
      </c>
      <c r="B83" s="70" t="str">
        <f t="shared" si="1"/>
        <v/>
      </c>
      <c r="C83" s="208" t="str">
        <f>IF(IFERROR(IF(D83="","",VALUE(LEFT(D83,1))),"IN")="IN",IF(D83="I","KIỆN 1",$V$6&amp;" "&amp;MAX($AD$13:$AD82)+INDEX($C$13:N82,MATCH($V$6&amp;" "&amp;MAX($AD$13:$AD82),$C$13:$C82,0),12)),"")</f>
        <v/>
      </c>
      <c r="D83" s="210" t="str">
        <f>IF('BOM_Phan II'!$X83=1,'BOM_Phan II'!C83,"")</f>
        <v/>
      </c>
      <c r="E83" s="210" t="str">
        <f>IF('BOM_Phan II'!$X83=1,'BOM_Phan II'!D83,"")</f>
        <v/>
      </c>
      <c r="F83" s="210" t="str">
        <f>IF('BOM_Phan II'!$X83=1,'BOM_Phan II'!E83,"")</f>
        <v/>
      </c>
      <c r="G83" s="210" t="str">
        <f>IF('BOM_Phan II'!$X83=1,'BOM_Phan II'!F83,"")</f>
        <v/>
      </c>
      <c r="H83" s="210" t="str">
        <f>IF('BOM_Phan II'!$X83=1,'BOM_Phan II'!G83,"")</f>
        <v/>
      </c>
      <c r="I83" s="210" t="str">
        <f>IF('BOM_Phan II'!$X83=1,'BOM_Phan II'!H83,"")</f>
        <v/>
      </c>
      <c r="J83" s="210" t="str">
        <f t="shared" si="13"/>
        <v/>
      </c>
      <c r="K83" s="210" t="str">
        <f t="shared" si="6"/>
        <v/>
      </c>
      <c r="L83" s="210" t="str">
        <f t="shared" si="7"/>
        <v/>
      </c>
      <c r="M83" s="210" t="str">
        <f t="shared" si="8"/>
        <v/>
      </c>
      <c r="N83" s="210" t="str">
        <f t="shared" si="14"/>
        <v/>
      </c>
      <c r="O83" s="210" t="str">
        <f t="shared" si="15"/>
        <v/>
      </c>
      <c r="P83" s="84" t="str">
        <f t="shared" si="19"/>
        <v/>
      </c>
      <c r="Q83" s="209"/>
      <c r="R83" s="70" t="str">
        <f>IF(S83="IN",'BOM_Phan II'!$Y$3,"")</f>
        <v/>
      </c>
      <c r="S83" s="69" t="str">
        <f t="shared" si="4"/>
        <v/>
      </c>
      <c r="T83">
        <f t="shared" si="17"/>
        <v>6</v>
      </c>
      <c r="U83" t="str">
        <f t="shared" si="18"/>
        <v>KIỆN 4</v>
      </c>
      <c r="V83" t="str">
        <f>IFERROR(IF(C83&lt;&gt;"","",IF('BOM_Phan II'!$X83=1,'BOM_Phan II'!Y83*$S$6,"")),"")</f>
        <v/>
      </c>
      <c r="W83" s="3" t="str">
        <f t="shared" si="11"/>
        <v>KIỆN</v>
      </c>
      <c r="AD83" s="3" t="str">
        <f t="shared" si="12"/>
        <v/>
      </c>
    </row>
    <row r="84" spans="1:30" ht="27" hidden="1" customHeight="1">
      <c r="A84" s="70" t="str">
        <f t="shared" si="0"/>
        <v/>
      </c>
      <c r="B84" s="70" t="str">
        <f t="shared" si="1"/>
        <v/>
      </c>
      <c r="C84" s="208" t="str">
        <f>IF(IFERROR(IF(D84="","",VALUE(LEFT(D84,1))),"IN")="IN",IF(D84="I","KIỆN 1",$V$6&amp;" "&amp;MAX($AD$13:$AD83)+INDEX($C$13:N83,MATCH($V$6&amp;" "&amp;MAX($AD$13:$AD83),$C$13:$C83,0),12)),"")</f>
        <v/>
      </c>
      <c r="D84" s="210" t="str">
        <f>IF('BOM_Phan II'!$X84=1,'BOM_Phan II'!C84,"")</f>
        <v/>
      </c>
      <c r="E84" s="210" t="str">
        <f>IF('BOM_Phan II'!$X84=1,'BOM_Phan II'!D84,"")</f>
        <v/>
      </c>
      <c r="F84" s="210" t="str">
        <f>IF('BOM_Phan II'!$X84=1,'BOM_Phan II'!E84,"")</f>
        <v/>
      </c>
      <c r="G84" s="210" t="str">
        <f>IF('BOM_Phan II'!$X84=1,'BOM_Phan II'!F84,"")</f>
        <v/>
      </c>
      <c r="H84" s="210" t="str">
        <f>IF('BOM_Phan II'!$X84=1,'BOM_Phan II'!G84,"")</f>
        <v/>
      </c>
      <c r="I84" s="210" t="str">
        <f>IF('BOM_Phan II'!$X84=1,'BOM_Phan II'!H84,"")</f>
        <v/>
      </c>
      <c r="J84" s="210" t="str">
        <f t="shared" si="13"/>
        <v/>
      </c>
      <c r="K84" s="210" t="str">
        <f t="shared" si="6"/>
        <v/>
      </c>
      <c r="L84" s="210" t="str">
        <f t="shared" si="7"/>
        <v/>
      </c>
      <c r="M84" s="210" t="str">
        <f t="shared" si="8"/>
        <v/>
      </c>
      <c r="N84" s="210" t="str">
        <f t="shared" si="14"/>
        <v/>
      </c>
      <c r="O84" s="210" t="str">
        <f t="shared" si="15"/>
        <v/>
      </c>
      <c r="P84" s="84" t="str">
        <f t="shared" si="19"/>
        <v/>
      </c>
      <c r="Q84" s="209"/>
      <c r="R84" s="70" t="str">
        <f>IF(S84="IN",'BOM_Phan II'!$Y$3,"")</f>
        <v/>
      </c>
      <c r="S84" s="69" t="str">
        <f t="shared" si="4"/>
        <v/>
      </c>
      <c r="T84">
        <f t="shared" si="17"/>
        <v>6</v>
      </c>
      <c r="U84" t="str">
        <f t="shared" si="18"/>
        <v>KIỆN 4</v>
      </c>
      <c r="V84" t="str">
        <f>IFERROR(IF(C84&lt;&gt;"","",IF('BOM_Phan II'!$X84=1,'BOM_Phan II'!Y84*$S$6,"")),"")</f>
        <v/>
      </c>
      <c r="W84" s="3" t="str">
        <f t="shared" si="11"/>
        <v>KIỆN</v>
      </c>
      <c r="AD84" s="3" t="str">
        <f t="shared" si="12"/>
        <v/>
      </c>
    </row>
    <row r="85" spans="1:30" ht="27" hidden="1" customHeight="1">
      <c r="A85" s="70" t="str">
        <f t="shared" si="0"/>
        <v/>
      </c>
      <c r="B85" s="70" t="str">
        <f t="shared" si="1"/>
        <v/>
      </c>
      <c r="C85" s="208" t="str">
        <f>IF(IFERROR(IF(D85="","",VALUE(LEFT(D85,1))),"IN")="IN",IF(D85="I","KIỆN 1",$V$6&amp;" "&amp;MAX($AD$13:$AD84)+INDEX($C$13:N84,MATCH($V$6&amp;" "&amp;MAX($AD$13:$AD84),$C$13:$C84,0),12)),"")</f>
        <v/>
      </c>
      <c r="D85" s="210" t="str">
        <f>IF('BOM_Phan II'!$X85=1,'BOM_Phan II'!C85,"")</f>
        <v/>
      </c>
      <c r="E85" s="210" t="str">
        <f>IF('BOM_Phan II'!$X85=1,'BOM_Phan II'!D85,"")</f>
        <v/>
      </c>
      <c r="F85" s="210" t="str">
        <f>IF('BOM_Phan II'!$X85=1,'BOM_Phan II'!E85,"")</f>
        <v/>
      </c>
      <c r="G85" s="210" t="str">
        <f>IF('BOM_Phan II'!$X85=1,'BOM_Phan II'!F85,"")</f>
        <v/>
      </c>
      <c r="H85" s="210" t="str">
        <f>IF('BOM_Phan II'!$X85=1,'BOM_Phan II'!G85,"")</f>
        <v/>
      </c>
      <c r="I85" s="210" t="str">
        <f>IF('BOM_Phan II'!$X85=1,'BOM_Phan II'!H85,"")</f>
        <v/>
      </c>
      <c r="J85" s="210" t="str">
        <f t="shared" si="13"/>
        <v/>
      </c>
      <c r="K85" s="210" t="str">
        <f t="shared" si="6"/>
        <v/>
      </c>
      <c r="L85" s="210" t="str">
        <f t="shared" si="7"/>
        <v/>
      </c>
      <c r="M85" s="210" t="str">
        <f t="shared" si="8"/>
        <v/>
      </c>
      <c r="N85" s="210" t="str">
        <f t="shared" si="14"/>
        <v/>
      </c>
      <c r="O85" s="210" t="str">
        <f t="shared" si="15"/>
        <v/>
      </c>
      <c r="P85" s="84" t="str">
        <f t="shared" si="19"/>
        <v/>
      </c>
      <c r="Q85" s="209"/>
      <c r="R85" s="70" t="str">
        <f>IF(S85="IN",'BOM_Phan II'!$Y$3,"")</f>
        <v/>
      </c>
      <c r="S85" s="69" t="str">
        <f t="shared" si="4"/>
        <v/>
      </c>
      <c r="T85">
        <f t="shared" si="17"/>
        <v>6</v>
      </c>
      <c r="U85" t="str">
        <f t="shared" si="18"/>
        <v>KIỆN 4</v>
      </c>
      <c r="V85" t="str">
        <f>IFERROR(IF(C85&lt;&gt;"","",IF('BOM_Phan II'!$X85=1,'BOM_Phan II'!Y85*$S$6,"")),"")</f>
        <v/>
      </c>
      <c r="W85" s="3" t="str">
        <f t="shared" si="11"/>
        <v>KIỆN</v>
      </c>
      <c r="AD85" s="3" t="str">
        <f t="shared" si="12"/>
        <v/>
      </c>
    </row>
    <row r="86" spans="1:30" ht="27" hidden="1" customHeight="1">
      <c r="A86" s="70" t="str">
        <f t="shared" si="0"/>
        <v/>
      </c>
      <c r="B86" s="70" t="str">
        <f t="shared" si="1"/>
        <v/>
      </c>
      <c r="C86" s="208" t="str">
        <f>IF(IFERROR(IF(D86="","",VALUE(LEFT(D86,1))),"IN")="IN",IF(D86="I","KIỆN 1",$V$6&amp;" "&amp;MAX($AD$13:$AD85)+INDEX($C$13:N85,MATCH($V$6&amp;" "&amp;MAX($AD$13:$AD85),$C$13:$C85,0),12)),"")</f>
        <v/>
      </c>
      <c r="D86" s="210" t="str">
        <f>IF('BOM_Phan II'!$X86=1,'BOM_Phan II'!C86,"")</f>
        <v/>
      </c>
      <c r="E86" s="210" t="str">
        <f>IF('BOM_Phan II'!$X86=1,'BOM_Phan II'!D86,"")</f>
        <v/>
      </c>
      <c r="F86" s="210" t="str">
        <f>IF('BOM_Phan II'!$X86=1,'BOM_Phan II'!E86,"")</f>
        <v/>
      </c>
      <c r="G86" s="210" t="str">
        <f>IF('BOM_Phan II'!$X86=1,'BOM_Phan II'!F86,"")</f>
        <v/>
      </c>
      <c r="H86" s="210" t="str">
        <f>IF('BOM_Phan II'!$X86=1,'BOM_Phan II'!G86,"")</f>
        <v/>
      </c>
      <c r="I86" s="210" t="str">
        <f>IF('BOM_Phan II'!$X86=1,'BOM_Phan II'!H86,"")</f>
        <v/>
      </c>
      <c r="J86" s="210" t="str">
        <f t="shared" si="13"/>
        <v/>
      </c>
      <c r="K86" s="210" t="str">
        <f t="shared" si="6"/>
        <v/>
      </c>
      <c r="L86" s="210" t="str">
        <f t="shared" si="7"/>
        <v/>
      </c>
      <c r="M86" s="210" t="str">
        <f t="shared" si="8"/>
        <v/>
      </c>
      <c r="N86" s="210" t="str">
        <f t="shared" si="14"/>
        <v/>
      </c>
      <c r="O86" s="210" t="str">
        <f t="shared" si="15"/>
        <v/>
      </c>
      <c r="P86" s="84" t="str">
        <f t="shared" si="19"/>
        <v/>
      </c>
      <c r="Q86" s="209"/>
      <c r="R86" s="70" t="str">
        <f>IF(S86="IN",'BOM_Phan II'!$Y$3,"")</f>
        <v/>
      </c>
      <c r="S86" s="69" t="str">
        <f t="shared" si="4"/>
        <v/>
      </c>
      <c r="T86">
        <f t="shared" si="17"/>
        <v>6</v>
      </c>
      <c r="U86" t="str">
        <f t="shared" si="18"/>
        <v>KIỆN 4</v>
      </c>
      <c r="V86" t="str">
        <f>IFERROR(IF(C86&lt;&gt;"","",IF('BOM_Phan II'!$X86=1,'BOM_Phan II'!Y86*$S$6,"")),"")</f>
        <v/>
      </c>
      <c r="W86" s="3" t="str">
        <f t="shared" si="11"/>
        <v>KIỆN</v>
      </c>
      <c r="AD86" s="3" t="str">
        <f t="shared" si="12"/>
        <v/>
      </c>
    </row>
    <row r="87" spans="1:30" ht="27" hidden="1" customHeight="1">
      <c r="A87" s="70" t="str">
        <f t="shared" si="0"/>
        <v/>
      </c>
      <c r="B87" s="70" t="str">
        <f t="shared" si="1"/>
        <v/>
      </c>
      <c r="C87" s="208" t="str">
        <f>IF(IFERROR(IF(D87="","",VALUE(LEFT(D87,1))),"IN")="IN",IF(D87="I","KIỆN 1",$V$6&amp;" "&amp;MAX($AD$13:$AD86)+INDEX($C$13:N86,MATCH($V$6&amp;" "&amp;MAX($AD$13:$AD86),$C$13:$C86,0),12)),"")</f>
        <v/>
      </c>
      <c r="D87" s="210" t="str">
        <f>IF('BOM_Phan II'!$X87=1,'BOM_Phan II'!C87,"")</f>
        <v/>
      </c>
      <c r="E87" s="210" t="str">
        <f>IF('BOM_Phan II'!$X87=1,'BOM_Phan II'!D87,"")</f>
        <v/>
      </c>
      <c r="F87" s="210" t="str">
        <f>IF('BOM_Phan II'!$X87=1,'BOM_Phan II'!E87,"")</f>
        <v/>
      </c>
      <c r="G87" s="210" t="str">
        <f>IF('BOM_Phan II'!$X87=1,'BOM_Phan II'!F87,"")</f>
        <v/>
      </c>
      <c r="H87" s="210" t="str">
        <f>IF('BOM_Phan II'!$X87=1,'BOM_Phan II'!G87,"")</f>
        <v/>
      </c>
      <c r="I87" s="210" t="str">
        <f>IF('BOM_Phan II'!$X87=1,'BOM_Phan II'!H87,"")</f>
        <v/>
      </c>
      <c r="J87" s="210" t="str">
        <f t="shared" si="13"/>
        <v/>
      </c>
      <c r="K87" s="210" t="str">
        <f t="shared" si="6"/>
        <v/>
      </c>
      <c r="L87" s="210" t="str">
        <f t="shared" si="7"/>
        <v/>
      </c>
      <c r="M87" s="210" t="str">
        <f t="shared" si="8"/>
        <v/>
      </c>
      <c r="N87" s="210" t="str">
        <f t="shared" si="14"/>
        <v/>
      </c>
      <c r="O87" s="210" t="str">
        <f t="shared" si="15"/>
        <v/>
      </c>
      <c r="P87" s="84" t="str">
        <f t="shared" si="19"/>
        <v/>
      </c>
      <c r="Q87" s="209"/>
      <c r="R87" s="70" t="str">
        <f>IF(S87="IN",'BOM_Phan II'!$Y$3,"")</f>
        <v/>
      </c>
      <c r="S87" s="69" t="str">
        <f t="shared" si="4"/>
        <v/>
      </c>
      <c r="T87">
        <f t="shared" si="17"/>
        <v>6</v>
      </c>
      <c r="U87" t="str">
        <f t="shared" si="18"/>
        <v>KIỆN 4</v>
      </c>
      <c r="V87" t="str">
        <f>IFERROR(IF(C87&lt;&gt;"","",IF('BOM_Phan II'!$X87=1,'BOM_Phan II'!Y87*$S$6,"")),"")</f>
        <v/>
      </c>
      <c r="W87" s="3" t="str">
        <f t="shared" si="11"/>
        <v>KIỆN</v>
      </c>
      <c r="AD87" s="3" t="str">
        <f t="shared" si="12"/>
        <v/>
      </c>
    </row>
    <row r="88" spans="1:30" ht="27" hidden="1" customHeight="1">
      <c r="A88" s="70" t="str">
        <f t="shared" si="0"/>
        <v/>
      </c>
      <c r="B88" s="70" t="str">
        <f t="shared" si="1"/>
        <v/>
      </c>
      <c r="C88" s="208" t="str">
        <f>IF(IFERROR(IF(D88="","",VALUE(LEFT(D88,1))),"IN")="IN",IF(D88="I","KIỆN 1",$V$6&amp;" "&amp;MAX($AD$13:$AD87)+INDEX($C$13:N87,MATCH($V$6&amp;" "&amp;MAX($AD$13:$AD87),$C$13:$C87,0),12)),"")</f>
        <v/>
      </c>
      <c r="D88" s="210" t="str">
        <f>IF('BOM_Phan II'!$X88=1,'BOM_Phan II'!C88,"")</f>
        <v/>
      </c>
      <c r="E88" s="210" t="str">
        <f>IF('BOM_Phan II'!$X88=1,'BOM_Phan II'!D88,"")</f>
        <v/>
      </c>
      <c r="F88" s="210" t="str">
        <f>IF('BOM_Phan II'!$X88=1,'BOM_Phan II'!E88,"")</f>
        <v/>
      </c>
      <c r="G88" s="210" t="str">
        <f>IF('BOM_Phan II'!$X88=1,'BOM_Phan II'!F88,"")</f>
        <v/>
      </c>
      <c r="H88" s="210" t="str">
        <f>IF('BOM_Phan II'!$X88=1,'BOM_Phan II'!G88,"")</f>
        <v/>
      </c>
      <c r="I88" s="210" t="str">
        <f>IF('BOM_Phan II'!$X88=1,'BOM_Phan II'!H88,"")</f>
        <v/>
      </c>
      <c r="J88" s="210" t="str">
        <f t="shared" si="13"/>
        <v/>
      </c>
      <c r="K88" s="210" t="str">
        <f t="shared" si="6"/>
        <v/>
      </c>
      <c r="L88" s="210" t="str">
        <f t="shared" si="7"/>
        <v/>
      </c>
      <c r="M88" s="210" t="str">
        <f t="shared" si="8"/>
        <v/>
      </c>
      <c r="N88" s="210" t="str">
        <f t="shared" si="14"/>
        <v/>
      </c>
      <c r="O88" s="210" t="str">
        <f t="shared" si="15"/>
        <v/>
      </c>
      <c r="P88" s="84" t="str">
        <f t="shared" si="19"/>
        <v/>
      </c>
      <c r="Q88" s="209"/>
      <c r="R88" s="70" t="str">
        <f>IF(S88="IN",'BOM_Phan II'!$Y$3,"")</f>
        <v/>
      </c>
      <c r="S88" s="69" t="str">
        <f t="shared" si="4"/>
        <v/>
      </c>
      <c r="T88">
        <f t="shared" si="17"/>
        <v>6</v>
      </c>
      <c r="U88" t="str">
        <f t="shared" si="18"/>
        <v>KIỆN 4</v>
      </c>
      <c r="V88" t="str">
        <f>IFERROR(IF(C88&lt;&gt;"","",IF('BOM_Phan II'!$X88=1,'BOM_Phan II'!Y88*$S$6,"")),"")</f>
        <v/>
      </c>
      <c r="W88" s="3" t="str">
        <f t="shared" si="11"/>
        <v>KIỆN</v>
      </c>
      <c r="AD88" s="3" t="str">
        <f t="shared" si="12"/>
        <v/>
      </c>
    </row>
    <row r="89" spans="1:30" ht="27" hidden="1" customHeight="1">
      <c r="A89" s="70" t="str">
        <f t="shared" si="0"/>
        <v/>
      </c>
      <c r="B89" s="70" t="str">
        <f t="shared" si="1"/>
        <v/>
      </c>
      <c r="C89" s="208" t="str">
        <f>IF(IFERROR(IF(D89="","",VALUE(LEFT(D89,1))),"IN")="IN",IF(D89="I","KIỆN 1",$V$6&amp;" "&amp;MAX($AD$13:$AD88)+INDEX($C$13:N88,MATCH($V$6&amp;" "&amp;MAX($AD$13:$AD88),$C$13:$C88,0),12)),"")</f>
        <v/>
      </c>
      <c r="D89" s="210" t="str">
        <f>IF('BOM_Phan II'!$X89=1,'BOM_Phan II'!C89,"")</f>
        <v/>
      </c>
      <c r="E89" s="210" t="str">
        <f>IF('BOM_Phan II'!$X89=1,'BOM_Phan II'!D89,"")</f>
        <v/>
      </c>
      <c r="F89" s="210" t="str">
        <f>IF('BOM_Phan II'!$X89=1,'BOM_Phan II'!E89,"")</f>
        <v/>
      </c>
      <c r="G89" s="210" t="str">
        <f>IF('BOM_Phan II'!$X89=1,'BOM_Phan II'!F89,"")</f>
        <v/>
      </c>
      <c r="H89" s="210" t="str">
        <f>IF('BOM_Phan II'!$X89=1,'BOM_Phan II'!G89,"")</f>
        <v/>
      </c>
      <c r="I89" s="210" t="str">
        <f>IF('BOM_Phan II'!$X89=1,'BOM_Phan II'!H89,"")</f>
        <v/>
      </c>
      <c r="J89" s="210" t="str">
        <f t="shared" si="13"/>
        <v/>
      </c>
      <c r="K89" s="210" t="str">
        <f t="shared" si="6"/>
        <v/>
      </c>
      <c r="L89" s="210" t="str">
        <f t="shared" si="7"/>
        <v/>
      </c>
      <c r="M89" s="210" t="str">
        <f t="shared" si="8"/>
        <v/>
      </c>
      <c r="N89" s="210" t="str">
        <f t="shared" si="14"/>
        <v/>
      </c>
      <c r="O89" s="210" t="str">
        <f t="shared" si="15"/>
        <v/>
      </c>
      <c r="P89" s="84" t="str">
        <f t="shared" si="19"/>
        <v/>
      </c>
      <c r="Q89" s="209"/>
      <c r="R89" s="70" t="str">
        <f>IF(S89="IN",'BOM_Phan II'!$Y$3,"")</f>
        <v/>
      </c>
      <c r="S89" s="69" t="str">
        <f t="shared" si="4"/>
        <v/>
      </c>
      <c r="T89">
        <f t="shared" si="17"/>
        <v>6</v>
      </c>
      <c r="U89" t="str">
        <f t="shared" si="18"/>
        <v>KIỆN 4</v>
      </c>
      <c r="V89" t="str">
        <f>IFERROR(IF(C89&lt;&gt;"","",IF('BOM_Phan II'!$X89=1,'BOM_Phan II'!Y89*$S$6,"")),"")</f>
        <v/>
      </c>
      <c r="W89" s="3" t="str">
        <f t="shared" si="11"/>
        <v>KIỆN</v>
      </c>
      <c r="AD89" s="3" t="str">
        <f t="shared" si="12"/>
        <v/>
      </c>
    </row>
    <row r="90" spans="1:30" ht="27" hidden="1" customHeight="1">
      <c r="A90" s="70" t="str">
        <f t="shared" si="0"/>
        <v/>
      </c>
      <c r="B90" s="70" t="str">
        <f t="shared" si="1"/>
        <v/>
      </c>
      <c r="C90" s="208" t="str">
        <f>IF(IFERROR(IF(D90="","",VALUE(LEFT(D90,1))),"IN")="IN",IF(D90="I","KIỆN 1",$V$6&amp;" "&amp;MAX($AD$13:$AD89)+INDEX($C$13:N89,MATCH($V$6&amp;" "&amp;MAX($AD$13:$AD89),$C$13:$C89,0),12)),"")</f>
        <v/>
      </c>
      <c r="D90" s="210" t="str">
        <f>IF('BOM_Phan II'!$X90=1,'BOM_Phan II'!C90,"")</f>
        <v/>
      </c>
      <c r="E90" s="210" t="str">
        <f>IF('BOM_Phan II'!$X90=1,'BOM_Phan II'!D90,"")</f>
        <v/>
      </c>
      <c r="F90" s="210" t="str">
        <f>IF('BOM_Phan II'!$X90=1,'BOM_Phan II'!E90,"")</f>
        <v/>
      </c>
      <c r="G90" s="210" t="str">
        <f>IF('BOM_Phan II'!$X90=1,'BOM_Phan II'!F90,"")</f>
        <v/>
      </c>
      <c r="H90" s="210" t="str">
        <f>IF('BOM_Phan II'!$X90=1,'BOM_Phan II'!G90,"")</f>
        <v/>
      </c>
      <c r="I90" s="210" t="str">
        <f>IF('BOM_Phan II'!$X90=1,'BOM_Phan II'!H90,"")</f>
        <v/>
      </c>
      <c r="J90" s="210" t="str">
        <f t="shared" si="13"/>
        <v/>
      </c>
      <c r="K90" s="210" t="str">
        <f t="shared" si="6"/>
        <v/>
      </c>
      <c r="L90" s="210" t="str">
        <f t="shared" si="7"/>
        <v/>
      </c>
      <c r="M90" s="210" t="str">
        <f t="shared" si="8"/>
        <v/>
      </c>
      <c r="N90" s="210" t="str">
        <f t="shared" si="14"/>
        <v/>
      </c>
      <c r="O90" s="210" t="str">
        <f t="shared" si="15"/>
        <v/>
      </c>
      <c r="P90" s="84" t="str">
        <f t="shared" si="19"/>
        <v/>
      </c>
      <c r="Q90" s="209"/>
      <c r="R90" s="70" t="str">
        <f>IF(S90="IN",'BOM_Phan II'!$Y$3,"")</f>
        <v/>
      </c>
      <c r="S90" s="69" t="str">
        <f t="shared" si="4"/>
        <v/>
      </c>
      <c r="T90">
        <f t="shared" si="17"/>
        <v>6</v>
      </c>
      <c r="U90" t="str">
        <f t="shared" si="18"/>
        <v>KIỆN 4</v>
      </c>
      <c r="V90" t="str">
        <f>IFERROR(IF(C90&lt;&gt;"","",IF('BOM_Phan II'!$X90=1,'BOM_Phan II'!Y90*$S$6,"")),"")</f>
        <v/>
      </c>
      <c r="W90" s="3" t="str">
        <f t="shared" si="11"/>
        <v>KIỆN</v>
      </c>
      <c r="AD90" s="3" t="str">
        <f t="shared" si="12"/>
        <v/>
      </c>
    </row>
    <row r="91" spans="1:30" ht="27" hidden="1" customHeight="1">
      <c r="A91" s="70" t="str">
        <f t="shared" ref="A91:A141" si="20">IF(S91="IN",$E$6,"")</f>
        <v/>
      </c>
      <c r="B91" s="70" t="str">
        <f t="shared" ref="B91:B141" si="21">IF(S91="IN","Muc "&amp;$E$7,"")</f>
        <v/>
      </c>
      <c r="C91" s="208" t="str">
        <f>IF(IFERROR(IF(D91="","",VALUE(LEFT(D91,1))),"IN")="IN",IF(D91="I","KIỆN 1",$V$6&amp;" "&amp;MAX(#REF!)+INDEX(#REF!,MATCH($V$6&amp;" "&amp;MAX(#REF!),#REF!,0),12)),"")</f>
        <v/>
      </c>
      <c r="D91" s="210" t="str">
        <f>IF('BOM_Phan II'!$X91=1,'BOM_Phan II'!C91,"")</f>
        <v/>
      </c>
      <c r="E91" s="210" t="str">
        <f>IF('BOM_Phan II'!$X91=1,'BOM_Phan II'!D91,"")</f>
        <v/>
      </c>
      <c r="F91" s="210" t="str">
        <f>IF('BOM_Phan II'!$X91=1,'BOM_Phan II'!E91,"")</f>
        <v/>
      </c>
      <c r="G91" s="210" t="str">
        <f>IF('BOM_Phan II'!$X91=1,'BOM_Phan II'!F91,"")</f>
        <v/>
      </c>
      <c r="H91" s="210" t="str">
        <f>IF('BOM_Phan II'!$X91=1,'BOM_Phan II'!G91,"")</f>
        <v/>
      </c>
      <c r="I91" s="210" t="str">
        <f>IF('BOM_Phan II'!$X91=1,'BOM_Phan II'!H91,"")</f>
        <v/>
      </c>
      <c r="J91" s="210" t="str">
        <f t="shared" ref="J91:J141" si="22">IF(C91&lt;&gt;"",C91&amp;"_"&amp;$E$6,"")</f>
        <v/>
      </c>
      <c r="K91" s="210" t="str">
        <f t="shared" ref="K91:K141" si="23">IFERROR(IF($C91&lt;&gt;"",IF($T$13=1,F91+20,IF($T$13=2,F91+20,IF($T$13=3,F91+50,IF($T$13=4,F91+40,IF($T$13=5,F91+50,IF($T$13=51,F91+50,IF($T$13=6,F91+50,""))))))),""),"")</f>
        <v/>
      </c>
      <c r="L91" s="210" t="str">
        <f t="shared" ref="L91:L141" si="24">IFERROR(IF($C91&lt;&gt;"",IF($T$13=1,G91+20,IF($T$13=2,G91+20,IF($T$13=3,G91+50,IF($T$13=4,G91+40,IF($T$13=5,G91+50,IF($T$13=51,G91+50,IF($T$13=6,G91+50,""))))))),""),"")</f>
        <v/>
      </c>
      <c r="M91" s="210" t="str">
        <f t="shared" ref="M91:M141" si="25">IFERROR(IF($C91&lt;&gt;"",IF($T$13=1,H91+20,IF($T$13=2,H91+20,IF($T$13=3,H91+70,IF($T$13=4,H91+40,IF($T$13=5,H91+50,IF($T$13=51,H91+150,IF($T$13=6,H91+50,""))))))),""),"")</f>
        <v/>
      </c>
      <c r="N91" s="210" t="str">
        <f t="shared" ref="N91:N141" si="26">IF(C91&lt;&gt;"",I91,"")</f>
        <v/>
      </c>
      <c r="O91" s="210" t="str">
        <f t="shared" ref="O91:O141" si="27">IF(C91&lt;&gt;"",$O$13,"")</f>
        <v/>
      </c>
      <c r="P91" s="84" t="str">
        <f t="shared" si="19"/>
        <v/>
      </c>
      <c r="Q91" s="209"/>
      <c r="R91" s="70" t="str">
        <f>IF(S91="IN",'BOM_Phan II'!$Y$3,"")</f>
        <v/>
      </c>
      <c r="S91" s="69" t="str">
        <f t="shared" ref="S91:S141" si="28">IF(OR(E91&lt;&gt;"",D91&lt;&gt;""),"IN","")</f>
        <v/>
      </c>
      <c r="T91">
        <f t="shared" si="17"/>
        <v>6</v>
      </c>
      <c r="U91" t="str">
        <f t="shared" si="18"/>
        <v>KIỆN 4</v>
      </c>
      <c r="V91" t="str">
        <f>IFERROR(IF(C91&lt;&gt;"","",IF('BOM_Phan II'!$X91=1,'BOM_Phan II'!Y91*$S$6,"")),"")</f>
        <v/>
      </c>
      <c r="W91" s="3" t="str">
        <f t="shared" ref="W91:W141" si="29">IF(ISERROR(D91*1),"KIỆN","")</f>
        <v>KIỆN</v>
      </c>
      <c r="AD91" s="3" t="str">
        <f t="shared" ref="AD91:AD141" si="30">IFERROR(VALUE(RIGHT(C91,LEN(C91)-5)),"")</f>
        <v/>
      </c>
    </row>
    <row r="92" spans="1:30" ht="27" hidden="1" customHeight="1">
      <c r="A92" s="70" t="str">
        <f t="shared" si="20"/>
        <v/>
      </c>
      <c r="B92" s="70" t="str">
        <f t="shared" si="21"/>
        <v/>
      </c>
      <c r="C92" s="208" t="str">
        <f>IF(IFERROR(IF(D92="","",VALUE(LEFT(D92,1))),"IN")="IN",IF(D92="I","KIỆN 1",$V$6&amp;" "&amp;MAX($AD$13:$AD91)+INDEX($C$13:N91,MATCH($V$6&amp;" "&amp;MAX($AD$13:$AD91),$C$13:$C91,0),12)),"")</f>
        <v/>
      </c>
      <c r="D92" s="210" t="str">
        <f>IF('BOM_Phan II'!$X92=1,'BOM_Phan II'!C92,"")</f>
        <v/>
      </c>
      <c r="E92" s="210" t="str">
        <f>IF('BOM_Phan II'!$X92=1,'BOM_Phan II'!D92,"")</f>
        <v/>
      </c>
      <c r="F92" s="210" t="str">
        <f>IF('BOM_Phan II'!$X92=1,'BOM_Phan II'!E92,"")</f>
        <v/>
      </c>
      <c r="G92" s="210" t="str">
        <f>IF('BOM_Phan II'!$X92=1,'BOM_Phan II'!F92,"")</f>
        <v/>
      </c>
      <c r="H92" s="210" t="str">
        <f>IF('BOM_Phan II'!$X92=1,'BOM_Phan II'!G92,"")</f>
        <v/>
      </c>
      <c r="I92" s="210" t="str">
        <f>IF('BOM_Phan II'!$X92=1,'BOM_Phan II'!H92,"")</f>
        <v/>
      </c>
      <c r="J92" s="210" t="str">
        <f t="shared" si="22"/>
        <v/>
      </c>
      <c r="K92" s="210" t="str">
        <f t="shared" si="23"/>
        <v/>
      </c>
      <c r="L92" s="210" t="str">
        <f t="shared" si="24"/>
        <v/>
      </c>
      <c r="M92" s="210" t="str">
        <f t="shared" si="25"/>
        <v/>
      </c>
      <c r="N92" s="210" t="str">
        <f t="shared" si="26"/>
        <v/>
      </c>
      <c r="O92" s="210" t="str">
        <f t="shared" si="27"/>
        <v/>
      </c>
      <c r="P92" s="84" t="str">
        <f t="shared" si="19"/>
        <v/>
      </c>
      <c r="Q92" s="209"/>
      <c r="R92" s="70" t="str">
        <f>IF(S92="IN",'BOM_Phan II'!$Y$3,"")</f>
        <v/>
      </c>
      <c r="S92" s="69" t="str">
        <f t="shared" si="28"/>
        <v/>
      </c>
      <c r="T92">
        <f t="shared" si="17"/>
        <v>6</v>
      </c>
      <c r="U92" t="str">
        <f t="shared" si="18"/>
        <v>KIỆN 4</v>
      </c>
      <c r="V92" t="str">
        <f>IFERROR(IF(C92&lt;&gt;"","",IF('BOM_Phan II'!$X92=1,'BOM_Phan II'!Y92*$S$6,"")),"")</f>
        <v/>
      </c>
      <c r="W92" s="3" t="str">
        <f t="shared" si="29"/>
        <v>KIỆN</v>
      </c>
      <c r="AD92" s="3" t="str">
        <f t="shared" si="30"/>
        <v/>
      </c>
    </row>
    <row r="93" spans="1:30" ht="27" hidden="1" customHeight="1">
      <c r="A93" s="70" t="str">
        <f t="shared" si="20"/>
        <v/>
      </c>
      <c r="B93" s="70" t="str">
        <f t="shared" si="21"/>
        <v/>
      </c>
      <c r="C93" s="208" t="str">
        <f>IF(IFERROR(IF(D93="","",VALUE(LEFT(D93,1))),"IN")="IN",IF(D93="I","KIỆN 1",$V$6&amp;" "&amp;MAX($AD$13:$AD92)+INDEX($C$13:N92,MATCH($V$6&amp;" "&amp;MAX($AD$13:$AD92),$C$13:$C92,0),12)),"")</f>
        <v/>
      </c>
      <c r="D93" s="210" t="str">
        <f>IF('BOM_Phan II'!$X93=1,'BOM_Phan II'!C93,"")</f>
        <v/>
      </c>
      <c r="E93" s="210" t="str">
        <f>IF('BOM_Phan II'!$X93=1,'BOM_Phan II'!D93,"")</f>
        <v/>
      </c>
      <c r="F93" s="210" t="str">
        <f>IF('BOM_Phan II'!$X93=1,'BOM_Phan II'!E93,"")</f>
        <v/>
      </c>
      <c r="G93" s="210" t="str">
        <f>IF('BOM_Phan II'!$X93=1,'BOM_Phan II'!F93,"")</f>
        <v/>
      </c>
      <c r="H93" s="210" t="str">
        <f>IF('BOM_Phan II'!$X93=1,'BOM_Phan II'!G93,"")</f>
        <v/>
      </c>
      <c r="I93" s="210" t="str">
        <f>IF('BOM_Phan II'!$X93=1,'BOM_Phan II'!H93,"")</f>
        <v/>
      </c>
      <c r="J93" s="210" t="str">
        <f t="shared" si="22"/>
        <v/>
      </c>
      <c r="K93" s="210" t="str">
        <f t="shared" si="23"/>
        <v/>
      </c>
      <c r="L93" s="210" t="str">
        <f t="shared" si="24"/>
        <v/>
      </c>
      <c r="M93" s="210" t="str">
        <f t="shared" si="25"/>
        <v/>
      </c>
      <c r="N93" s="210" t="str">
        <f t="shared" si="26"/>
        <v/>
      </c>
      <c r="O93" s="210" t="str">
        <f t="shared" si="27"/>
        <v/>
      </c>
      <c r="P93" s="84" t="str">
        <f t="shared" si="19"/>
        <v/>
      </c>
      <c r="Q93" s="209"/>
      <c r="R93" s="70" t="str">
        <f>IF(S93="IN",'BOM_Phan II'!$Y$3,"")</f>
        <v/>
      </c>
      <c r="S93" s="69" t="str">
        <f t="shared" si="28"/>
        <v/>
      </c>
      <c r="T93">
        <f t="shared" si="17"/>
        <v>6</v>
      </c>
      <c r="U93" t="str">
        <f t="shared" si="18"/>
        <v>KIỆN 4</v>
      </c>
      <c r="V93" t="str">
        <f>IFERROR(IF(C93&lt;&gt;"","",IF('BOM_Phan II'!$X93=1,'BOM_Phan II'!Y93*$S$6,"")),"")</f>
        <v/>
      </c>
      <c r="W93" s="3" t="str">
        <f t="shared" si="29"/>
        <v>KIỆN</v>
      </c>
      <c r="AD93" s="3" t="str">
        <f t="shared" si="30"/>
        <v/>
      </c>
    </row>
    <row r="94" spans="1:30" ht="27" hidden="1" customHeight="1">
      <c r="A94" s="70" t="str">
        <f t="shared" si="20"/>
        <v/>
      </c>
      <c r="B94" s="70" t="str">
        <f t="shared" si="21"/>
        <v/>
      </c>
      <c r="C94" s="208" t="str">
        <f>IF(IFERROR(IF(D94="","",VALUE(LEFT(D94,1))),"IN")="IN",IF(D94="I","KIỆN 1",$V$6&amp;" "&amp;MAX($AD$13:$AD93)+INDEX($C$13:N93,MATCH($V$6&amp;" "&amp;MAX($AD$13:$AD93),$C$13:$C93,0),12)),"")</f>
        <v/>
      </c>
      <c r="D94" s="210" t="str">
        <f>IF('BOM_Phan II'!$X94=1,'BOM_Phan II'!C94,"")</f>
        <v/>
      </c>
      <c r="E94" s="210" t="str">
        <f>IF('BOM_Phan II'!$X94=1,'BOM_Phan II'!D94,"")</f>
        <v/>
      </c>
      <c r="F94" s="210" t="str">
        <f>IF('BOM_Phan II'!$X94=1,'BOM_Phan II'!E94,"")</f>
        <v/>
      </c>
      <c r="G94" s="210" t="str">
        <f>IF('BOM_Phan II'!$X94=1,'BOM_Phan II'!F94,"")</f>
        <v/>
      </c>
      <c r="H94" s="210" t="str">
        <f>IF('BOM_Phan II'!$X94=1,'BOM_Phan II'!G94,"")</f>
        <v/>
      </c>
      <c r="I94" s="210" t="str">
        <f>IF('BOM_Phan II'!$X94=1,'BOM_Phan II'!H94,"")</f>
        <v/>
      </c>
      <c r="J94" s="210" t="str">
        <f t="shared" si="22"/>
        <v/>
      </c>
      <c r="K94" s="210" t="str">
        <f t="shared" si="23"/>
        <v/>
      </c>
      <c r="L94" s="210" t="str">
        <f t="shared" si="24"/>
        <v/>
      </c>
      <c r="M94" s="210" t="str">
        <f t="shared" si="25"/>
        <v/>
      </c>
      <c r="N94" s="210" t="str">
        <f t="shared" si="26"/>
        <v/>
      </c>
      <c r="O94" s="210" t="str">
        <f t="shared" si="27"/>
        <v/>
      </c>
      <c r="P94" s="84" t="str">
        <f t="shared" si="19"/>
        <v/>
      </c>
      <c r="Q94" s="209"/>
      <c r="R94" s="70" t="str">
        <f>IF(S94="IN",'BOM_Phan II'!$Y$3,"")</f>
        <v/>
      </c>
      <c r="S94" s="69" t="str">
        <f t="shared" si="28"/>
        <v/>
      </c>
      <c r="T94">
        <f t="shared" si="17"/>
        <v>6</v>
      </c>
      <c r="U94" t="str">
        <f t="shared" si="18"/>
        <v>KIỆN 4</v>
      </c>
      <c r="V94" t="str">
        <f>IFERROR(IF(C94&lt;&gt;"","",IF('BOM_Phan II'!$X94=1,'BOM_Phan II'!Y94*$S$6,"")),"")</f>
        <v/>
      </c>
      <c r="W94" s="3" t="str">
        <f t="shared" si="29"/>
        <v>KIỆN</v>
      </c>
      <c r="AD94" s="3" t="str">
        <f t="shared" si="30"/>
        <v/>
      </c>
    </row>
    <row r="95" spans="1:30" ht="27" hidden="1" customHeight="1">
      <c r="A95" s="70" t="str">
        <f t="shared" si="20"/>
        <v/>
      </c>
      <c r="B95" s="70" t="str">
        <f t="shared" si="21"/>
        <v/>
      </c>
      <c r="C95" s="208" t="str">
        <f>IF(IFERROR(IF(D95="","",VALUE(LEFT(D95,1))),"IN")="IN",IF(D95="I","KIỆN 1",$V$6&amp;" "&amp;MAX($AD$13:$AD94)+INDEX($C$13:N94,MATCH($V$6&amp;" "&amp;MAX($AD$13:$AD94),$C$13:$C94,0),12)),"")</f>
        <v/>
      </c>
      <c r="D95" s="210" t="str">
        <f>IF('BOM_Phan II'!$X95=1,'BOM_Phan II'!C95,"")</f>
        <v/>
      </c>
      <c r="E95" s="210" t="str">
        <f>IF('BOM_Phan II'!$X95=1,'BOM_Phan II'!D95,"")</f>
        <v/>
      </c>
      <c r="F95" s="210" t="str">
        <f>IF('BOM_Phan II'!$X95=1,'BOM_Phan II'!E95,"")</f>
        <v/>
      </c>
      <c r="G95" s="210" t="str">
        <f>IF('BOM_Phan II'!$X95=1,'BOM_Phan II'!F95,"")</f>
        <v/>
      </c>
      <c r="H95" s="210" t="str">
        <f>IF('BOM_Phan II'!$X95=1,'BOM_Phan II'!G95,"")</f>
        <v/>
      </c>
      <c r="I95" s="210" t="str">
        <f>IF('BOM_Phan II'!$X95=1,'BOM_Phan II'!H95,"")</f>
        <v/>
      </c>
      <c r="J95" s="210" t="str">
        <f t="shared" si="22"/>
        <v/>
      </c>
      <c r="K95" s="210" t="str">
        <f t="shared" si="23"/>
        <v/>
      </c>
      <c r="L95" s="210" t="str">
        <f t="shared" si="24"/>
        <v/>
      </c>
      <c r="M95" s="210" t="str">
        <f t="shared" si="25"/>
        <v/>
      </c>
      <c r="N95" s="210" t="str">
        <f t="shared" si="26"/>
        <v/>
      </c>
      <c r="O95" s="210" t="str">
        <f t="shared" si="27"/>
        <v/>
      </c>
      <c r="P95" s="84" t="str">
        <f t="shared" si="19"/>
        <v/>
      </c>
      <c r="Q95" s="209"/>
      <c r="R95" s="70" t="str">
        <f>IF(S95="IN",'BOM_Phan II'!$Y$3,"")</f>
        <v/>
      </c>
      <c r="S95" s="69" t="str">
        <f t="shared" si="28"/>
        <v/>
      </c>
      <c r="T95">
        <f t="shared" si="17"/>
        <v>6</v>
      </c>
      <c r="U95" t="str">
        <f t="shared" si="18"/>
        <v>KIỆN 4</v>
      </c>
      <c r="V95" t="str">
        <f>IFERROR(IF(C95&lt;&gt;"","",IF('BOM_Phan II'!$X95=1,'BOM_Phan II'!Y95*$S$6,"")),"")</f>
        <v/>
      </c>
      <c r="W95" s="3" t="str">
        <f t="shared" si="29"/>
        <v>KIỆN</v>
      </c>
      <c r="AD95" s="3" t="str">
        <f t="shared" si="30"/>
        <v/>
      </c>
    </row>
    <row r="96" spans="1:30" ht="27" hidden="1" customHeight="1">
      <c r="A96" s="70" t="str">
        <f t="shared" si="20"/>
        <v/>
      </c>
      <c r="B96" s="70" t="str">
        <f t="shared" si="21"/>
        <v/>
      </c>
      <c r="C96" s="208" t="str">
        <f>IF(IFERROR(IF(D96="","",VALUE(LEFT(D96,1))),"IN")="IN",IF(D96="I","KIỆN 1",$V$6&amp;" "&amp;MAX($AD$13:$AD95)+INDEX($C$13:N95,MATCH($V$6&amp;" "&amp;MAX($AD$13:$AD95),$C$13:$C95,0),12)),"")</f>
        <v/>
      </c>
      <c r="D96" s="210" t="str">
        <f>IF('BOM_Phan II'!$X96=1,'BOM_Phan II'!C96,"")</f>
        <v/>
      </c>
      <c r="E96" s="210" t="str">
        <f>IF('BOM_Phan II'!$X96=1,'BOM_Phan II'!D96,"")</f>
        <v/>
      </c>
      <c r="F96" s="210" t="str">
        <f>IF('BOM_Phan II'!$X96=1,'BOM_Phan II'!E96,"")</f>
        <v/>
      </c>
      <c r="G96" s="210" t="str">
        <f>IF('BOM_Phan II'!$X96=1,'BOM_Phan II'!F96,"")</f>
        <v/>
      </c>
      <c r="H96" s="210" t="str">
        <f>IF('BOM_Phan II'!$X96=1,'BOM_Phan II'!G96,"")</f>
        <v/>
      </c>
      <c r="I96" s="210" t="str">
        <f>IF('BOM_Phan II'!$X96=1,'BOM_Phan II'!H96,"")</f>
        <v/>
      </c>
      <c r="J96" s="210" t="str">
        <f t="shared" si="22"/>
        <v/>
      </c>
      <c r="K96" s="210" t="str">
        <f t="shared" si="23"/>
        <v/>
      </c>
      <c r="L96" s="210" t="str">
        <f t="shared" si="24"/>
        <v/>
      </c>
      <c r="M96" s="210" t="str">
        <f t="shared" si="25"/>
        <v/>
      </c>
      <c r="N96" s="210" t="str">
        <f t="shared" si="26"/>
        <v/>
      </c>
      <c r="O96" s="210" t="str">
        <f t="shared" si="27"/>
        <v/>
      </c>
      <c r="P96" s="84" t="str">
        <f t="shared" si="19"/>
        <v/>
      </c>
      <c r="Q96" s="209"/>
      <c r="R96" s="70" t="str">
        <f>IF(S96="IN",'BOM_Phan II'!$Y$3,"")</f>
        <v/>
      </c>
      <c r="S96" s="69" t="str">
        <f t="shared" si="28"/>
        <v/>
      </c>
      <c r="T96">
        <f t="shared" si="17"/>
        <v>6</v>
      </c>
      <c r="U96" t="str">
        <f t="shared" si="18"/>
        <v>KIỆN 4</v>
      </c>
      <c r="V96" t="str">
        <f>IFERROR(IF(C96&lt;&gt;"","",IF('BOM_Phan II'!$X96=1,'BOM_Phan II'!Y96*$S$6,"")),"")</f>
        <v/>
      </c>
      <c r="W96" s="3" t="str">
        <f t="shared" si="29"/>
        <v>KIỆN</v>
      </c>
      <c r="AD96" s="3" t="str">
        <f t="shared" si="30"/>
        <v/>
      </c>
    </row>
    <row r="97" spans="1:30" ht="27" hidden="1" customHeight="1">
      <c r="A97" s="70" t="str">
        <f t="shared" si="20"/>
        <v/>
      </c>
      <c r="B97" s="70" t="str">
        <f t="shared" si="21"/>
        <v/>
      </c>
      <c r="C97" s="208" t="str">
        <f>IF(IFERROR(IF(D97="","",VALUE(LEFT(D97,1))),"IN")="IN",IF(D97="I","KIỆN 1",$V$6&amp;" "&amp;MAX($AD$13:$AD96)+INDEX($C$13:N96,MATCH($V$6&amp;" "&amp;MAX($AD$13:$AD96),$C$13:$C96,0),12)),"")</f>
        <v/>
      </c>
      <c r="D97" s="210" t="str">
        <f>IF('BOM_Phan II'!$X97=1,'BOM_Phan II'!C97,"")</f>
        <v/>
      </c>
      <c r="E97" s="210" t="str">
        <f>IF('BOM_Phan II'!$X97=1,'BOM_Phan II'!D97,"")</f>
        <v/>
      </c>
      <c r="F97" s="210" t="str">
        <f>IF('BOM_Phan II'!$X97=1,'BOM_Phan II'!E97,"")</f>
        <v/>
      </c>
      <c r="G97" s="210" t="str">
        <f>IF('BOM_Phan II'!$X97=1,'BOM_Phan II'!F97,"")</f>
        <v/>
      </c>
      <c r="H97" s="210" t="str">
        <f>IF('BOM_Phan II'!$X97=1,'BOM_Phan II'!G97,"")</f>
        <v/>
      </c>
      <c r="I97" s="210" t="str">
        <f>IF('BOM_Phan II'!$X97=1,'BOM_Phan II'!H97,"")</f>
        <v/>
      </c>
      <c r="J97" s="210" t="str">
        <f t="shared" si="22"/>
        <v/>
      </c>
      <c r="K97" s="210" t="str">
        <f t="shared" si="23"/>
        <v/>
      </c>
      <c r="L97" s="210" t="str">
        <f t="shared" si="24"/>
        <v/>
      </c>
      <c r="M97" s="210" t="str">
        <f t="shared" si="25"/>
        <v/>
      </c>
      <c r="N97" s="210" t="str">
        <f t="shared" si="26"/>
        <v/>
      </c>
      <c r="O97" s="210" t="str">
        <f t="shared" si="27"/>
        <v/>
      </c>
      <c r="P97" s="84" t="str">
        <f t="shared" si="19"/>
        <v/>
      </c>
      <c r="Q97" s="209"/>
      <c r="R97" s="70" t="str">
        <f>IF(S97="IN",'BOM_Phan II'!$Y$3,"")</f>
        <v/>
      </c>
      <c r="S97" s="69" t="str">
        <f t="shared" si="28"/>
        <v/>
      </c>
      <c r="T97">
        <f t="shared" si="17"/>
        <v>6</v>
      </c>
      <c r="U97" t="str">
        <f t="shared" si="18"/>
        <v>KIỆN 4</v>
      </c>
      <c r="V97" t="str">
        <f>IFERROR(IF(C97&lt;&gt;"","",IF('BOM_Phan II'!$X97=1,'BOM_Phan II'!Y97*$S$6,"")),"")</f>
        <v/>
      </c>
      <c r="W97" s="3" t="str">
        <f t="shared" si="29"/>
        <v>KIỆN</v>
      </c>
      <c r="AD97" s="3" t="str">
        <f t="shared" si="30"/>
        <v/>
      </c>
    </row>
    <row r="98" spans="1:30" ht="27" hidden="1" customHeight="1">
      <c r="A98" s="70" t="str">
        <f t="shared" si="20"/>
        <v/>
      </c>
      <c r="B98" s="70" t="str">
        <f t="shared" si="21"/>
        <v/>
      </c>
      <c r="C98" s="208" t="str">
        <f>IF(IFERROR(IF(D98="","",VALUE(LEFT(D98,1))),"IN")="IN",IF(D98="I","KIỆN 1",$V$6&amp;" "&amp;MAX($AD$13:$AD97)+INDEX($C$13:N97,MATCH($V$6&amp;" "&amp;MAX($AD$13:$AD97),$C$13:$C97,0),12)),"")</f>
        <v/>
      </c>
      <c r="D98" s="210" t="str">
        <f>IF('BOM_Phan II'!$X98=1,'BOM_Phan II'!C98,"")</f>
        <v/>
      </c>
      <c r="E98" s="210" t="str">
        <f>IF('BOM_Phan II'!$X98=1,'BOM_Phan II'!D98,"")</f>
        <v/>
      </c>
      <c r="F98" s="210" t="str">
        <f>IF('BOM_Phan II'!$X98=1,'BOM_Phan II'!E98,"")</f>
        <v/>
      </c>
      <c r="G98" s="210" t="str">
        <f>IF('BOM_Phan II'!$X98=1,'BOM_Phan II'!F98,"")</f>
        <v/>
      </c>
      <c r="H98" s="210" t="str">
        <f>IF('BOM_Phan II'!$X98=1,'BOM_Phan II'!G98,"")</f>
        <v/>
      </c>
      <c r="I98" s="210" t="str">
        <f>IF('BOM_Phan II'!$X98=1,'BOM_Phan II'!H98,"")</f>
        <v/>
      </c>
      <c r="J98" s="210" t="str">
        <f t="shared" si="22"/>
        <v/>
      </c>
      <c r="K98" s="210" t="str">
        <f t="shared" si="23"/>
        <v/>
      </c>
      <c r="L98" s="210" t="str">
        <f t="shared" si="24"/>
        <v/>
      </c>
      <c r="M98" s="210" t="str">
        <f t="shared" si="25"/>
        <v/>
      </c>
      <c r="N98" s="210" t="str">
        <f t="shared" si="26"/>
        <v/>
      </c>
      <c r="O98" s="210" t="str">
        <f t="shared" si="27"/>
        <v/>
      </c>
      <c r="P98" s="84" t="str">
        <f t="shared" si="19"/>
        <v/>
      </c>
      <c r="Q98" s="209"/>
      <c r="R98" s="70" t="str">
        <f>IF(S98="IN",'BOM_Phan II'!$Y$3,"")</f>
        <v/>
      </c>
      <c r="S98" s="69" t="str">
        <f t="shared" si="28"/>
        <v/>
      </c>
      <c r="T98">
        <f t="shared" si="17"/>
        <v>6</v>
      </c>
      <c r="U98" t="str">
        <f t="shared" si="18"/>
        <v>KIỆN 4</v>
      </c>
      <c r="V98" t="str">
        <f>IFERROR(IF(C98&lt;&gt;"","",IF('BOM_Phan II'!$X98=1,'BOM_Phan II'!Y98*$S$6,"")),"")</f>
        <v/>
      </c>
      <c r="W98" s="3" t="str">
        <f t="shared" si="29"/>
        <v>KIỆN</v>
      </c>
      <c r="AD98" s="3" t="str">
        <f t="shared" si="30"/>
        <v/>
      </c>
    </row>
    <row r="99" spans="1:30" ht="27" hidden="1" customHeight="1">
      <c r="A99" s="70" t="str">
        <f t="shared" si="20"/>
        <v/>
      </c>
      <c r="B99" s="70" t="str">
        <f t="shared" si="21"/>
        <v/>
      </c>
      <c r="C99" s="208" t="str">
        <f>IF(IFERROR(IF(D99="","",VALUE(LEFT(D99,1))),"IN")="IN",IF(D99="I","KIỆN 1",$V$6&amp;" "&amp;MAX($AD$13:$AD98)+INDEX($C$13:N98,MATCH($V$6&amp;" "&amp;MAX($AD$13:$AD98),$C$13:$C98,0),12)),"")</f>
        <v/>
      </c>
      <c r="D99" s="210" t="str">
        <f>IF('BOM_Phan II'!$X99=1,'BOM_Phan II'!C99,"")</f>
        <v/>
      </c>
      <c r="E99" s="210" t="str">
        <f>IF('BOM_Phan II'!$X99=1,'BOM_Phan II'!D99,"")</f>
        <v/>
      </c>
      <c r="F99" s="210" t="str">
        <f>IF('BOM_Phan II'!$X99=1,'BOM_Phan II'!E99,"")</f>
        <v/>
      </c>
      <c r="G99" s="210" t="str">
        <f>IF('BOM_Phan II'!$X99=1,'BOM_Phan II'!F99,"")</f>
        <v/>
      </c>
      <c r="H99" s="210" t="str">
        <f>IF('BOM_Phan II'!$X99=1,'BOM_Phan II'!G99,"")</f>
        <v/>
      </c>
      <c r="I99" s="210" t="str">
        <f>IF('BOM_Phan II'!$X99=1,'BOM_Phan II'!H99,"")</f>
        <v/>
      </c>
      <c r="J99" s="210" t="str">
        <f t="shared" si="22"/>
        <v/>
      </c>
      <c r="K99" s="210" t="str">
        <f t="shared" si="23"/>
        <v/>
      </c>
      <c r="L99" s="210" t="str">
        <f t="shared" si="24"/>
        <v/>
      </c>
      <c r="M99" s="210" t="str">
        <f t="shared" si="25"/>
        <v/>
      </c>
      <c r="N99" s="210" t="str">
        <f t="shared" si="26"/>
        <v/>
      </c>
      <c r="O99" s="210" t="str">
        <f t="shared" si="27"/>
        <v/>
      </c>
      <c r="P99" s="84" t="str">
        <f t="shared" si="19"/>
        <v/>
      </c>
      <c r="Q99" s="209"/>
      <c r="R99" s="70" t="str">
        <f>IF(S99="IN",'BOM_Phan II'!$Y$3,"")</f>
        <v/>
      </c>
      <c r="S99" s="69" t="str">
        <f t="shared" si="28"/>
        <v/>
      </c>
      <c r="T99">
        <f t="shared" si="17"/>
        <v>6</v>
      </c>
      <c r="U99" t="str">
        <f t="shared" si="18"/>
        <v>KIỆN 4</v>
      </c>
      <c r="V99" t="str">
        <f>IFERROR(IF(C99&lt;&gt;"","",IF('BOM_Phan II'!$X99=1,'BOM_Phan II'!Y99*$S$6,"")),"")</f>
        <v/>
      </c>
      <c r="W99" s="3" t="str">
        <f t="shared" si="29"/>
        <v>KIỆN</v>
      </c>
      <c r="AD99" s="3" t="str">
        <f t="shared" si="30"/>
        <v/>
      </c>
    </row>
    <row r="100" spans="1:30" ht="27" hidden="1" customHeight="1">
      <c r="A100" s="70" t="str">
        <f t="shared" si="20"/>
        <v/>
      </c>
      <c r="B100" s="70" t="str">
        <f t="shared" si="21"/>
        <v/>
      </c>
      <c r="C100" s="208" t="str">
        <f>IF(IFERROR(IF(D100="","",VALUE(LEFT(D100,1))),"IN")="IN",IF(D100="I","KIỆN 1",$V$6&amp;" "&amp;MAX($AD$13:$AD99)+INDEX($C$13:N99,MATCH($V$6&amp;" "&amp;MAX($AD$13:$AD99),$C$13:$C99,0),12)),"")</f>
        <v/>
      </c>
      <c r="D100" s="210" t="str">
        <f>IF('BOM_Phan II'!$X100=1,'BOM_Phan II'!C100,"")</f>
        <v/>
      </c>
      <c r="E100" s="210" t="str">
        <f>IF('BOM_Phan II'!$X100=1,'BOM_Phan II'!D100,"")</f>
        <v/>
      </c>
      <c r="F100" s="210" t="str">
        <f>IF('BOM_Phan II'!$X100=1,'BOM_Phan II'!E100,"")</f>
        <v/>
      </c>
      <c r="G100" s="210" t="str">
        <f>IF('BOM_Phan II'!$X100=1,'BOM_Phan II'!F100,"")</f>
        <v/>
      </c>
      <c r="H100" s="210" t="str">
        <f>IF('BOM_Phan II'!$X100=1,'BOM_Phan II'!G100,"")</f>
        <v/>
      </c>
      <c r="I100" s="210" t="str">
        <f>IF('BOM_Phan II'!$X100=1,'BOM_Phan II'!H100,"")</f>
        <v/>
      </c>
      <c r="J100" s="210" t="str">
        <f t="shared" si="22"/>
        <v/>
      </c>
      <c r="K100" s="210" t="str">
        <f t="shared" si="23"/>
        <v/>
      </c>
      <c r="L100" s="210" t="str">
        <f t="shared" si="24"/>
        <v/>
      </c>
      <c r="M100" s="210" t="str">
        <f t="shared" si="25"/>
        <v/>
      </c>
      <c r="N100" s="210" t="str">
        <f t="shared" si="26"/>
        <v/>
      </c>
      <c r="O100" s="210" t="str">
        <f t="shared" si="27"/>
        <v/>
      </c>
      <c r="P100" s="84" t="str">
        <f t="shared" si="19"/>
        <v/>
      </c>
      <c r="Q100" s="209"/>
      <c r="R100" s="70" t="str">
        <f>IF(S100="IN",'BOM_Phan II'!$Y$3,"")</f>
        <v/>
      </c>
      <c r="S100" s="69" t="str">
        <f t="shared" si="28"/>
        <v/>
      </c>
      <c r="T100">
        <f t="shared" si="17"/>
        <v>6</v>
      </c>
      <c r="U100" t="str">
        <f t="shared" si="18"/>
        <v>KIỆN 4</v>
      </c>
      <c r="V100" t="str">
        <f>IFERROR(IF(C100&lt;&gt;"","",IF('BOM_Phan II'!$X100=1,'BOM_Phan II'!Y100*$S$6,"")),"")</f>
        <v/>
      </c>
      <c r="W100" s="3" t="str">
        <f t="shared" si="29"/>
        <v>KIỆN</v>
      </c>
      <c r="AD100" s="3" t="str">
        <f t="shared" si="30"/>
        <v/>
      </c>
    </row>
    <row r="101" spans="1:30" ht="27" hidden="1" customHeight="1">
      <c r="A101" s="70" t="str">
        <f t="shared" si="20"/>
        <v/>
      </c>
      <c r="B101" s="70" t="str">
        <f t="shared" si="21"/>
        <v/>
      </c>
      <c r="C101" s="208" t="str">
        <f>IF(IFERROR(IF(D101="","",VALUE(LEFT(D101,1))),"IN")="IN",IF(D101="I","KIỆN 1",$V$6&amp;" "&amp;MAX($AD$13:$AD100)+INDEX($C$13:N100,MATCH($V$6&amp;" "&amp;MAX($AD$13:$AD100),$C$13:$C100,0),12)),"")</f>
        <v/>
      </c>
      <c r="D101" s="210" t="str">
        <f>IF('BOM_Phan II'!$X101=1,'BOM_Phan II'!C101,"")</f>
        <v/>
      </c>
      <c r="E101" s="210" t="str">
        <f>IF('BOM_Phan II'!$X101=1,'BOM_Phan II'!D101,"")</f>
        <v/>
      </c>
      <c r="F101" s="210" t="str">
        <f>IF('BOM_Phan II'!$X101=1,'BOM_Phan II'!E101,"")</f>
        <v/>
      </c>
      <c r="G101" s="210" t="str">
        <f>IF('BOM_Phan II'!$X101=1,'BOM_Phan II'!F101,"")</f>
        <v/>
      </c>
      <c r="H101" s="210" t="str">
        <f>IF('BOM_Phan II'!$X101=1,'BOM_Phan II'!G101,"")</f>
        <v/>
      </c>
      <c r="I101" s="210" t="str">
        <f>IF('BOM_Phan II'!$X101=1,'BOM_Phan II'!H101,"")</f>
        <v/>
      </c>
      <c r="J101" s="210" t="str">
        <f t="shared" si="22"/>
        <v/>
      </c>
      <c r="K101" s="210" t="str">
        <f t="shared" si="23"/>
        <v/>
      </c>
      <c r="L101" s="210" t="str">
        <f t="shared" si="24"/>
        <v/>
      </c>
      <c r="M101" s="210" t="str">
        <f t="shared" si="25"/>
        <v/>
      </c>
      <c r="N101" s="210" t="str">
        <f t="shared" si="26"/>
        <v/>
      </c>
      <c r="O101" s="210" t="str">
        <f t="shared" si="27"/>
        <v/>
      </c>
      <c r="P101" s="84" t="str">
        <f t="shared" si="19"/>
        <v/>
      </c>
      <c r="Q101" s="209"/>
      <c r="R101" s="70" t="str">
        <f>IF(S101="IN",'BOM_Phan II'!$Y$3,"")</f>
        <v/>
      </c>
      <c r="S101" s="69" t="str">
        <f t="shared" si="28"/>
        <v/>
      </c>
      <c r="T101">
        <f t="shared" si="17"/>
        <v>6</v>
      </c>
      <c r="U101" t="str">
        <f t="shared" si="18"/>
        <v>KIỆN 4</v>
      </c>
      <c r="V101" t="str">
        <f>IFERROR(IF(C101&lt;&gt;"","",IF('BOM_Phan II'!$X101=1,'BOM_Phan II'!Y101*$S$6,"")),"")</f>
        <v/>
      </c>
      <c r="W101" s="3" t="str">
        <f t="shared" si="29"/>
        <v>KIỆN</v>
      </c>
      <c r="AD101" s="3" t="str">
        <f t="shared" si="30"/>
        <v/>
      </c>
    </row>
    <row r="102" spans="1:30" ht="27" hidden="1" customHeight="1">
      <c r="A102" s="70" t="str">
        <f t="shared" si="20"/>
        <v/>
      </c>
      <c r="B102" s="70" t="str">
        <f t="shared" si="21"/>
        <v/>
      </c>
      <c r="C102" s="208" t="str">
        <f>IF(IFERROR(IF(D102="","",VALUE(LEFT(D102,1))),"IN")="IN",IF(D102="I","KIỆN 1",$V$6&amp;" "&amp;MAX($AD$13:$AD101)+INDEX($C$13:N101,MATCH($V$6&amp;" "&amp;MAX($AD$13:$AD101),$C$13:$C101,0),12)),"")</f>
        <v/>
      </c>
      <c r="D102" s="210" t="str">
        <f>IF('BOM_Phan II'!$X102=1,'BOM_Phan II'!C102,"")</f>
        <v/>
      </c>
      <c r="E102" s="210" t="str">
        <f>IF('BOM_Phan II'!$X102=1,'BOM_Phan II'!D102,"")</f>
        <v/>
      </c>
      <c r="F102" s="210" t="str">
        <f>IF('BOM_Phan II'!$X102=1,'BOM_Phan II'!E102,"")</f>
        <v/>
      </c>
      <c r="G102" s="210" t="str">
        <f>IF('BOM_Phan II'!$X102=1,'BOM_Phan II'!F102,"")</f>
        <v/>
      </c>
      <c r="H102" s="210" t="str">
        <f>IF('BOM_Phan II'!$X102=1,'BOM_Phan II'!G102,"")</f>
        <v/>
      </c>
      <c r="I102" s="210" t="str">
        <f>IF('BOM_Phan II'!$X102=1,'BOM_Phan II'!H102,"")</f>
        <v/>
      </c>
      <c r="J102" s="210" t="str">
        <f t="shared" si="22"/>
        <v/>
      </c>
      <c r="K102" s="210" t="str">
        <f t="shared" si="23"/>
        <v/>
      </c>
      <c r="L102" s="210" t="str">
        <f t="shared" si="24"/>
        <v/>
      </c>
      <c r="M102" s="210" t="str">
        <f t="shared" si="25"/>
        <v/>
      </c>
      <c r="N102" s="210" t="str">
        <f t="shared" si="26"/>
        <v/>
      </c>
      <c r="O102" s="210" t="str">
        <f t="shared" si="27"/>
        <v/>
      </c>
      <c r="P102" s="84" t="str">
        <f t="shared" si="19"/>
        <v/>
      </c>
      <c r="Q102" s="209"/>
      <c r="R102" s="70" t="str">
        <f>IF(S102="IN",'BOM_Phan II'!$Y$3,"")</f>
        <v/>
      </c>
      <c r="S102" s="69" t="str">
        <f t="shared" si="28"/>
        <v/>
      </c>
      <c r="T102">
        <f t="shared" si="17"/>
        <v>6</v>
      </c>
      <c r="U102" t="str">
        <f t="shared" si="18"/>
        <v>KIỆN 4</v>
      </c>
      <c r="V102" t="str">
        <f>IFERROR(IF(C102&lt;&gt;"","",IF('BOM_Phan II'!$X102=1,'BOM_Phan II'!Y102*$S$6,"")),"")</f>
        <v/>
      </c>
      <c r="W102" s="3" t="str">
        <f t="shared" si="29"/>
        <v>KIỆN</v>
      </c>
      <c r="AD102" s="3" t="str">
        <f t="shared" si="30"/>
        <v/>
      </c>
    </row>
    <row r="103" spans="1:30" ht="27" hidden="1" customHeight="1">
      <c r="A103" s="70" t="str">
        <f t="shared" si="20"/>
        <v/>
      </c>
      <c r="B103" s="70" t="str">
        <f t="shared" si="21"/>
        <v/>
      </c>
      <c r="C103" s="208" t="str">
        <f>IF(IFERROR(IF(D103="","",VALUE(LEFT(D103,1))),"IN")="IN",IF(D103="I","KIỆN 1",$V$6&amp;" "&amp;MAX($AD$13:$AD102)+INDEX($C$13:N102,MATCH($V$6&amp;" "&amp;MAX($AD$13:$AD102),$C$13:$C102,0),12)),"")</f>
        <v/>
      </c>
      <c r="D103" s="210" t="str">
        <f>IF('BOM_Phan II'!$X103=1,'BOM_Phan II'!C103,"")</f>
        <v/>
      </c>
      <c r="E103" s="210" t="str">
        <f>IF('BOM_Phan II'!$X103=1,'BOM_Phan II'!D103,"")</f>
        <v/>
      </c>
      <c r="F103" s="210" t="str">
        <f>IF('BOM_Phan II'!$X103=1,'BOM_Phan II'!E103,"")</f>
        <v/>
      </c>
      <c r="G103" s="210" t="str">
        <f>IF('BOM_Phan II'!$X103=1,'BOM_Phan II'!F103,"")</f>
        <v/>
      </c>
      <c r="H103" s="210" t="str">
        <f>IF('BOM_Phan II'!$X103=1,'BOM_Phan II'!G103,"")</f>
        <v/>
      </c>
      <c r="I103" s="210" t="str">
        <f>IF('BOM_Phan II'!$X103=1,'BOM_Phan II'!H103,"")</f>
        <v/>
      </c>
      <c r="J103" s="210" t="str">
        <f t="shared" si="22"/>
        <v/>
      </c>
      <c r="K103" s="210" t="str">
        <f t="shared" si="23"/>
        <v/>
      </c>
      <c r="L103" s="210" t="str">
        <f t="shared" si="24"/>
        <v/>
      </c>
      <c r="M103" s="210" t="str">
        <f t="shared" si="25"/>
        <v/>
      </c>
      <c r="N103" s="210" t="str">
        <f t="shared" si="26"/>
        <v/>
      </c>
      <c r="O103" s="210" t="str">
        <f t="shared" si="27"/>
        <v/>
      </c>
      <c r="P103" s="84" t="str">
        <f t="shared" si="19"/>
        <v/>
      </c>
      <c r="Q103" s="209"/>
      <c r="R103" s="70" t="str">
        <f>IF(S103="IN",'BOM_Phan II'!$Y$3,"")</f>
        <v/>
      </c>
      <c r="S103" s="69" t="str">
        <f t="shared" si="28"/>
        <v/>
      </c>
      <c r="T103">
        <f t="shared" si="17"/>
        <v>6</v>
      </c>
      <c r="U103" t="str">
        <f t="shared" si="18"/>
        <v>KIỆN 4</v>
      </c>
      <c r="V103" t="str">
        <f>IFERROR(IF(C103&lt;&gt;"","",IF('BOM_Phan II'!$X103=1,'BOM_Phan II'!Y103*$S$6,"")),"")</f>
        <v/>
      </c>
      <c r="W103" s="3" t="str">
        <f t="shared" si="29"/>
        <v>KIỆN</v>
      </c>
      <c r="AD103" s="3" t="str">
        <f t="shared" si="30"/>
        <v/>
      </c>
    </row>
    <row r="104" spans="1:30" ht="27" hidden="1" customHeight="1">
      <c r="A104" s="70" t="str">
        <f t="shared" si="20"/>
        <v/>
      </c>
      <c r="B104" s="70" t="str">
        <f t="shared" si="21"/>
        <v/>
      </c>
      <c r="C104" s="208" t="str">
        <f>IF(IFERROR(IF(D104="","",VALUE(LEFT(D104,1))),"IN")="IN",IF(D104="I","KIỆN 1",$V$6&amp;" "&amp;MAX($AD$13:$AD103)+INDEX($C$13:N103,MATCH($V$6&amp;" "&amp;MAX($AD$13:$AD103),$C$13:$C103,0),12)),"")</f>
        <v/>
      </c>
      <c r="D104" s="210" t="str">
        <f>IF('BOM_Phan II'!$X104=1,'BOM_Phan II'!C104,"")</f>
        <v/>
      </c>
      <c r="E104" s="210" t="str">
        <f>IF('BOM_Phan II'!$X104=1,'BOM_Phan II'!D104,"")</f>
        <v/>
      </c>
      <c r="F104" s="210" t="str">
        <f>IF('BOM_Phan II'!$X104=1,'BOM_Phan II'!E104,"")</f>
        <v/>
      </c>
      <c r="G104" s="210" t="str">
        <f>IF('BOM_Phan II'!$X104=1,'BOM_Phan II'!F104,"")</f>
        <v/>
      </c>
      <c r="H104" s="210" t="str">
        <f>IF('BOM_Phan II'!$X104=1,'BOM_Phan II'!G104,"")</f>
        <v/>
      </c>
      <c r="I104" s="210" t="str">
        <f>IF('BOM_Phan II'!$X104=1,'BOM_Phan II'!H104,"")</f>
        <v/>
      </c>
      <c r="J104" s="210" t="str">
        <f t="shared" si="22"/>
        <v/>
      </c>
      <c r="K104" s="210" t="str">
        <f t="shared" si="23"/>
        <v/>
      </c>
      <c r="L104" s="210" t="str">
        <f t="shared" si="24"/>
        <v/>
      </c>
      <c r="M104" s="210" t="str">
        <f t="shared" si="25"/>
        <v/>
      </c>
      <c r="N104" s="210" t="str">
        <f t="shared" si="26"/>
        <v/>
      </c>
      <c r="O104" s="210" t="str">
        <f t="shared" si="27"/>
        <v/>
      </c>
      <c r="P104" s="84" t="str">
        <f t="shared" si="19"/>
        <v/>
      </c>
      <c r="Q104" s="209"/>
      <c r="R104" s="70" t="str">
        <f>IF(S104="IN",'BOM_Phan II'!$Y$3,"")</f>
        <v/>
      </c>
      <c r="S104" s="69" t="str">
        <f t="shared" si="28"/>
        <v/>
      </c>
      <c r="T104">
        <f t="shared" ref="T104:T167" si="31">IF($O$13="XK_CHUẨN 1",1,IF($O$13="XK_CHUẨN 2",2,IF($O$13="XK_CHUẨN 3",3,IF($O$13="XK_CHUẨN 4-ĐI CONT",4,IF($O$13="XK_CHUẨN 5-ĐI AIR",5,IF($O$13="XK_CHUẨN 5-AIR PALLET",51,IF($O$13="TIÊU CHUẨN DỰ ÁN",6,"")))))))</f>
        <v>6</v>
      </c>
      <c r="U104" t="str">
        <f t="shared" ref="U104:U167" si="32">IF(C104="",U103,C104)</f>
        <v>KIỆN 4</v>
      </c>
      <c r="V104" t="str">
        <f>IFERROR(IF(C104&lt;&gt;"","",IF('BOM_Phan II'!$X104=1,'BOM_Phan II'!Y104*$S$6,"")),"")</f>
        <v/>
      </c>
      <c r="W104" s="3" t="str">
        <f t="shared" si="29"/>
        <v>KIỆN</v>
      </c>
      <c r="AD104" s="3" t="str">
        <f t="shared" si="30"/>
        <v/>
      </c>
    </row>
    <row r="105" spans="1:30" ht="27" hidden="1" customHeight="1">
      <c r="A105" s="70" t="str">
        <f t="shared" si="20"/>
        <v/>
      </c>
      <c r="B105" s="70" t="str">
        <f t="shared" si="21"/>
        <v/>
      </c>
      <c r="C105" s="208" t="str">
        <f>IF(IFERROR(IF(D105="","",VALUE(LEFT(D105,1))),"IN")="IN",IF(D105="I","KIỆN 1",$V$6&amp;" "&amp;MAX($AD$13:$AD104)+INDEX($C$13:N104,MATCH($V$6&amp;" "&amp;MAX($AD$13:$AD104),$C$13:$C104,0),12)),"")</f>
        <v/>
      </c>
      <c r="D105" s="210" t="str">
        <f>IF('BOM_Phan II'!$X105=1,'BOM_Phan II'!C105,"")</f>
        <v/>
      </c>
      <c r="E105" s="210" t="str">
        <f>IF('BOM_Phan II'!$X105=1,'BOM_Phan II'!D105,"")</f>
        <v/>
      </c>
      <c r="F105" s="210" t="str">
        <f>IF('BOM_Phan II'!$X105=1,'BOM_Phan II'!E105,"")</f>
        <v/>
      </c>
      <c r="G105" s="210" t="str">
        <f>IF('BOM_Phan II'!$X105=1,'BOM_Phan II'!F105,"")</f>
        <v/>
      </c>
      <c r="H105" s="210" t="str">
        <f>IF('BOM_Phan II'!$X105=1,'BOM_Phan II'!G105,"")</f>
        <v/>
      </c>
      <c r="I105" s="210" t="str">
        <f>IF('BOM_Phan II'!$X105=1,'BOM_Phan II'!H105,"")</f>
        <v/>
      </c>
      <c r="J105" s="210" t="str">
        <f t="shared" si="22"/>
        <v/>
      </c>
      <c r="K105" s="210" t="str">
        <f t="shared" si="23"/>
        <v/>
      </c>
      <c r="L105" s="210" t="str">
        <f t="shared" si="24"/>
        <v/>
      </c>
      <c r="M105" s="210" t="str">
        <f t="shared" si="25"/>
        <v/>
      </c>
      <c r="N105" s="210" t="str">
        <f t="shared" si="26"/>
        <v/>
      </c>
      <c r="O105" s="210" t="str">
        <f t="shared" si="27"/>
        <v/>
      </c>
      <c r="P105" s="84" t="str">
        <f t="shared" si="19"/>
        <v/>
      </c>
      <c r="Q105" s="209"/>
      <c r="R105" s="70" t="str">
        <f>IF(S105="IN",'BOM_Phan II'!$Y$3,"")</f>
        <v/>
      </c>
      <c r="S105" s="69" t="str">
        <f t="shared" si="28"/>
        <v/>
      </c>
      <c r="T105">
        <f t="shared" si="31"/>
        <v>6</v>
      </c>
      <c r="U105" t="str">
        <f t="shared" si="32"/>
        <v>KIỆN 4</v>
      </c>
      <c r="V105" t="str">
        <f>IFERROR(IF(C105&lt;&gt;"","",IF('BOM_Phan II'!$X105=1,'BOM_Phan II'!Y105*$S$6,"")),"")</f>
        <v/>
      </c>
      <c r="W105" s="3" t="str">
        <f t="shared" si="29"/>
        <v>KIỆN</v>
      </c>
      <c r="AD105" s="3" t="str">
        <f t="shared" si="30"/>
        <v/>
      </c>
    </row>
    <row r="106" spans="1:30" ht="27" hidden="1" customHeight="1">
      <c r="A106" s="70" t="str">
        <f t="shared" si="20"/>
        <v/>
      </c>
      <c r="B106" s="70" t="str">
        <f t="shared" si="21"/>
        <v/>
      </c>
      <c r="C106" s="208" t="str">
        <f>IF(IFERROR(IF(D106="","",VALUE(LEFT(D106,1))),"IN")="IN",IF(D106="I","KIỆN 1",$V$6&amp;" "&amp;MAX($AD$13:$AD105)+INDEX($C$13:N105,MATCH($V$6&amp;" "&amp;MAX($AD$13:$AD105),$C$13:$C105,0),12)),"")</f>
        <v/>
      </c>
      <c r="D106" s="210" t="str">
        <f>IF('BOM_Phan II'!$X106=1,'BOM_Phan II'!C106,"")</f>
        <v/>
      </c>
      <c r="E106" s="210" t="str">
        <f>IF('BOM_Phan II'!$X106=1,'BOM_Phan II'!D106,"")</f>
        <v/>
      </c>
      <c r="F106" s="210" t="str">
        <f>IF('BOM_Phan II'!$X106=1,'BOM_Phan II'!E106,"")</f>
        <v/>
      </c>
      <c r="G106" s="210" t="str">
        <f>IF('BOM_Phan II'!$X106=1,'BOM_Phan II'!F106,"")</f>
        <v/>
      </c>
      <c r="H106" s="210" t="str">
        <f>IF('BOM_Phan II'!$X106=1,'BOM_Phan II'!G106,"")</f>
        <v/>
      </c>
      <c r="I106" s="210" t="str">
        <f>IF('BOM_Phan II'!$X106=1,'BOM_Phan II'!H106,"")</f>
        <v/>
      </c>
      <c r="J106" s="210" t="str">
        <f t="shared" si="22"/>
        <v/>
      </c>
      <c r="K106" s="210" t="str">
        <f t="shared" si="23"/>
        <v/>
      </c>
      <c r="L106" s="210" t="str">
        <f t="shared" si="24"/>
        <v/>
      </c>
      <c r="M106" s="210" t="str">
        <f t="shared" si="25"/>
        <v/>
      </c>
      <c r="N106" s="210" t="str">
        <f t="shared" si="26"/>
        <v/>
      </c>
      <c r="O106" s="210" t="str">
        <f t="shared" si="27"/>
        <v/>
      </c>
      <c r="P106" s="84" t="str">
        <f t="shared" si="19"/>
        <v/>
      </c>
      <c r="Q106" s="209"/>
      <c r="R106" s="70" t="str">
        <f>IF(S106="IN",'BOM_Phan II'!$Y$3,"")</f>
        <v/>
      </c>
      <c r="S106" s="69" t="str">
        <f t="shared" si="28"/>
        <v/>
      </c>
      <c r="T106">
        <f t="shared" si="31"/>
        <v>6</v>
      </c>
      <c r="U106" t="str">
        <f t="shared" si="32"/>
        <v>KIỆN 4</v>
      </c>
      <c r="V106" t="str">
        <f>IFERROR(IF(C106&lt;&gt;"","",IF('BOM_Phan II'!$X106=1,'BOM_Phan II'!Y106*$S$6,"")),"")</f>
        <v/>
      </c>
      <c r="W106" s="3" t="str">
        <f t="shared" si="29"/>
        <v>KIỆN</v>
      </c>
      <c r="AD106" s="3" t="str">
        <f t="shared" si="30"/>
        <v/>
      </c>
    </row>
    <row r="107" spans="1:30" ht="27" hidden="1" customHeight="1">
      <c r="A107" s="70" t="str">
        <f t="shared" si="20"/>
        <v/>
      </c>
      <c r="B107" s="70" t="str">
        <f t="shared" si="21"/>
        <v/>
      </c>
      <c r="C107" s="208" t="str">
        <f>IF(IFERROR(IF(D107="","",VALUE(LEFT(D107,1))),"IN")="IN",IF(D107="I","KIỆN 1",$V$6&amp;" "&amp;MAX($AD$13:$AD106)+INDEX($C$13:N106,MATCH($V$6&amp;" "&amp;MAX($AD$13:$AD106),$C$13:$C106,0),12)),"")</f>
        <v/>
      </c>
      <c r="D107" s="210" t="str">
        <f>IF('BOM_Phan II'!$X107=1,'BOM_Phan II'!C107,"")</f>
        <v/>
      </c>
      <c r="E107" s="210" t="str">
        <f>IF('BOM_Phan II'!$X107=1,'BOM_Phan II'!D107,"")</f>
        <v/>
      </c>
      <c r="F107" s="210" t="str">
        <f>IF('BOM_Phan II'!$X107=1,'BOM_Phan II'!E107,"")</f>
        <v/>
      </c>
      <c r="G107" s="210" t="str">
        <f>IF('BOM_Phan II'!$X107=1,'BOM_Phan II'!F107,"")</f>
        <v/>
      </c>
      <c r="H107" s="210" t="str">
        <f>IF('BOM_Phan II'!$X107=1,'BOM_Phan II'!G107,"")</f>
        <v/>
      </c>
      <c r="I107" s="210" t="str">
        <f>IF('BOM_Phan II'!$X107=1,'BOM_Phan II'!H107,"")</f>
        <v/>
      </c>
      <c r="J107" s="210" t="str">
        <f t="shared" si="22"/>
        <v/>
      </c>
      <c r="K107" s="210" t="str">
        <f t="shared" si="23"/>
        <v/>
      </c>
      <c r="L107" s="210" t="str">
        <f t="shared" si="24"/>
        <v/>
      </c>
      <c r="M107" s="210" t="str">
        <f t="shared" si="25"/>
        <v/>
      </c>
      <c r="N107" s="210" t="str">
        <f t="shared" si="26"/>
        <v/>
      </c>
      <c r="O107" s="210" t="str">
        <f t="shared" si="27"/>
        <v/>
      </c>
      <c r="P107" s="84" t="str">
        <f t="shared" si="19"/>
        <v/>
      </c>
      <c r="Q107" s="209"/>
      <c r="R107" s="70" t="str">
        <f>IF(S107="IN",'BOM_Phan II'!$Y$3,"")</f>
        <v/>
      </c>
      <c r="S107" s="69" t="str">
        <f t="shared" si="28"/>
        <v/>
      </c>
      <c r="T107">
        <f t="shared" si="31"/>
        <v>6</v>
      </c>
      <c r="U107" t="str">
        <f t="shared" si="32"/>
        <v>KIỆN 4</v>
      </c>
      <c r="V107" t="str">
        <f>IFERROR(IF(C107&lt;&gt;"","",IF('BOM_Phan II'!$X107=1,'BOM_Phan II'!Y107*$S$6,"")),"")</f>
        <v/>
      </c>
      <c r="W107" s="3" t="str">
        <f t="shared" si="29"/>
        <v>KIỆN</v>
      </c>
      <c r="AD107" s="3" t="str">
        <f t="shared" si="30"/>
        <v/>
      </c>
    </row>
    <row r="108" spans="1:30" ht="27" hidden="1" customHeight="1">
      <c r="A108" s="70" t="str">
        <f t="shared" si="20"/>
        <v/>
      </c>
      <c r="B108" s="70" t="str">
        <f t="shared" si="21"/>
        <v/>
      </c>
      <c r="C108" s="208" t="str">
        <f>IF(IFERROR(IF(D108="","",VALUE(LEFT(D108,1))),"IN")="IN",IF(D108="I","KIỆN 1",$V$6&amp;" "&amp;MAX($AD$13:$AD107)+INDEX($C$13:N107,MATCH($V$6&amp;" "&amp;MAX($AD$13:$AD107),$C$13:$C107,0),12)),"")</f>
        <v/>
      </c>
      <c r="D108" s="210" t="str">
        <f>IF('BOM_Phan II'!$X108=1,'BOM_Phan II'!C108,"")</f>
        <v/>
      </c>
      <c r="E108" s="210" t="str">
        <f>IF('BOM_Phan II'!$X108=1,'BOM_Phan II'!D108,"")</f>
        <v/>
      </c>
      <c r="F108" s="210" t="str">
        <f>IF('BOM_Phan II'!$X108=1,'BOM_Phan II'!E108,"")</f>
        <v/>
      </c>
      <c r="G108" s="210" t="str">
        <f>IF('BOM_Phan II'!$X108=1,'BOM_Phan II'!F108,"")</f>
        <v/>
      </c>
      <c r="H108" s="210" t="str">
        <f>IF('BOM_Phan II'!$X108=1,'BOM_Phan II'!G108,"")</f>
        <v/>
      </c>
      <c r="I108" s="210" t="str">
        <f>IF('BOM_Phan II'!$X108=1,'BOM_Phan II'!H108,"")</f>
        <v/>
      </c>
      <c r="J108" s="210" t="str">
        <f t="shared" si="22"/>
        <v/>
      </c>
      <c r="K108" s="210" t="str">
        <f t="shared" si="23"/>
        <v/>
      </c>
      <c r="L108" s="210" t="str">
        <f t="shared" si="24"/>
        <v/>
      </c>
      <c r="M108" s="210" t="str">
        <f t="shared" si="25"/>
        <v/>
      </c>
      <c r="N108" s="210" t="str">
        <f t="shared" si="26"/>
        <v/>
      </c>
      <c r="O108" s="210" t="str">
        <f t="shared" si="27"/>
        <v/>
      </c>
      <c r="P108" s="84" t="str">
        <f t="shared" si="19"/>
        <v/>
      </c>
      <c r="Q108" s="209"/>
      <c r="R108" s="70" t="str">
        <f>IF(S108="IN",'BOM_Phan II'!$Y$3,"")</f>
        <v/>
      </c>
      <c r="S108" s="69" t="str">
        <f t="shared" si="28"/>
        <v/>
      </c>
      <c r="T108">
        <f t="shared" si="31"/>
        <v>6</v>
      </c>
      <c r="U108" t="str">
        <f t="shared" si="32"/>
        <v>KIỆN 4</v>
      </c>
      <c r="V108" t="str">
        <f>IFERROR(IF(C108&lt;&gt;"","",IF('BOM_Phan II'!$X108=1,'BOM_Phan II'!Y108*$S$6,"")),"")</f>
        <v/>
      </c>
      <c r="W108" s="3" t="str">
        <f t="shared" si="29"/>
        <v>KIỆN</v>
      </c>
      <c r="AD108" s="3" t="str">
        <f t="shared" si="30"/>
        <v/>
      </c>
    </row>
    <row r="109" spans="1:30" ht="27" hidden="1" customHeight="1">
      <c r="A109" s="70" t="str">
        <f t="shared" si="20"/>
        <v/>
      </c>
      <c r="B109" s="70" t="str">
        <f t="shared" si="21"/>
        <v/>
      </c>
      <c r="C109" s="208" t="str">
        <f>IF(IFERROR(IF(D109="","",VALUE(LEFT(D109,1))),"IN")="IN",IF(D109="I","KIỆN 1",$V$6&amp;" "&amp;MAX($AD$13:$AD108)+INDEX($C$13:N108,MATCH($V$6&amp;" "&amp;MAX($AD$13:$AD108),$C$13:$C108,0),12)),"")</f>
        <v/>
      </c>
      <c r="D109" s="210" t="str">
        <f>IF('BOM_Phan II'!$X109=1,'BOM_Phan II'!C109,"")</f>
        <v/>
      </c>
      <c r="E109" s="210" t="str">
        <f>IF('BOM_Phan II'!$X109=1,'BOM_Phan II'!D109,"")</f>
        <v/>
      </c>
      <c r="F109" s="210" t="str">
        <f>IF('BOM_Phan II'!$X109=1,'BOM_Phan II'!E109,"")</f>
        <v/>
      </c>
      <c r="G109" s="210" t="str">
        <f>IF('BOM_Phan II'!$X109=1,'BOM_Phan II'!F109,"")</f>
        <v/>
      </c>
      <c r="H109" s="210" t="str">
        <f>IF('BOM_Phan II'!$X109=1,'BOM_Phan II'!G109,"")</f>
        <v/>
      </c>
      <c r="I109" s="210" t="str">
        <f>IF('BOM_Phan II'!$X109=1,'BOM_Phan II'!H109,"")</f>
        <v/>
      </c>
      <c r="J109" s="210" t="str">
        <f t="shared" si="22"/>
        <v/>
      </c>
      <c r="K109" s="210" t="str">
        <f t="shared" si="23"/>
        <v/>
      </c>
      <c r="L109" s="210" t="str">
        <f t="shared" si="24"/>
        <v/>
      </c>
      <c r="M109" s="210" t="str">
        <f t="shared" si="25"/>
        <v/>
      </c>
      <c r="N109" s="210" t="str">
        <f t="shared" si="26"/>
        <v/>
      </c>
      <c r="O109" s="210" t="str">
        <f t="shared" si="27"/>
        <v/>
      </c>
      <c r="P109" s="84" t="str">
        <f t="shared" si="19"/>
        <v/>
      </c>
      <c r="Q109" s="209"/>
      <c r="R109" s="70" t="str">
        <f>IF(S109="IN",'BOM_Phan II'!$Y$3,"")</f>
        <v/>
      </c>
      <c r="S109" s="69" t="str">
        <f t="shared" si="28"/>
        <v/>
      </c>
      <c r="T109">
        <f t="shared" si="31"/>
        <v>6</v>
      </c>
      <c r="U109" t="str">
        <f t="shared" si="32"/>
        <v>KIỆN 4</v>
      </c>
      <c r="V109" t="str">
        <f>IFERROR(IF(C109&lt;&gt;"","",IF('BOM_Phan II'!$X109=1,'BOM_Phan II'!Y109*$S$6,"")),"")</f>
        <v/>
      </c>
      <c r="W109" s="3" t="str">
        <f t="shared" si="29"/>
        <v>KIỆN</v>
      </c>
      <c r="AD109" s="3" t="str">
        <f t="shared" si="30"/>
        <v/>
      </c>
    </row>
    <row r="110" spans="1:30" ht="27" hidden="1" customHeight="1">
      <c r="A110" s="70" t="str">
        <f t="shared" si="20"/>
        <v/>
      </c>
      <c r="B110" s="70" t="str">
        <f t="shared" si="21"/>
        <v/>
      </c>
      <c r="C110" s="208" t="str">
        <f>IF(IFERROR(IF(D110="","",VALUE(LEFT(D110,1))),"IN")="IN",IF(D110="I","KIỆN 1",$V$6&amp;" "&amp;MAX($AD$13:$AD109)+INDEX($C$13:N109,MATCH($V$6&amp;" "&amp;MAX($AD$13:$AD109),$C$13:$C109,0),12)),"")</f>
        <v/>
      </c>
      <c r="D110" s="210" t="str">
        <f>IF('BOM_Phan II'!$X110=1,'BOM_Phan II'!C110,"")</f>
        <v/>
      </c>
      <c r="E110" s="210" t="str">
        <f>IF('BOM_Phan II'!$X110=1,'BOM_Phan II'!D110,"")</f>
        <v/>
      </c>
      <c r="F110" s="210" t="str">
        <f>IF('BOM_Phan II'!$X110=1,'BOM_Phan II'!E110,"")</f>
        <v/>
      </c>
      <c r="G110" s="210" t="str">
        <f>IF('BOM_Phan II'!$X110=1,'BOM_Phan II'!F110,"")</f>
        <v/>
      </c>
      <c r="H110" s="210" t="str">
        <f>IF('BOM_Phan II'!$X110=1,'BOM_Phan II'!G110,"")</f>
        <v/>
      </c>
      <c r="I110" s="210" t="str">
        <f>IF('BOM_Phan II'!$X110=1,'BOM_Phan II'!H110,"")</f>
        <v/>
      </c>
      <c r="J110" s="210" t="str">
        <f t="shared" si="22"/>
        <v/>
      </c>
      <c r="K110" s="210" t="str">
        <f t="shared" si="23"/>
        <v/>
      </c>
      <c r="L110" s="210" t="str">
        <f t="shared" si="24"/>
        <v/>
      </c>
      <c r="M110" s="210" t="str">
        <f t="shared" si="25"/>
        <v/>
      </c>
      <c r="N110" s="210" t="str">
        <f t="shared" si="26"/>
        <v/>
      </c>
      <c r="O110" s="210" t="str">
        <f t="shared" si="27"/>
        <v/>
      </c>
      <c r="P110" s="84" t="str">
        <f t="shared" si="19"/>
        <v/>
      </c>
      <c r="Q110" s="209"/>
      <c r="R110" s="70" t="str">
        <f>IF(S110="IN",'BOM_Phan II'!$Y$3,"")</f>
        <v/>
      </c>
      <c r="S110" s="69" t="str">
        <f t="shared" si="28"/>
        <v/>
      </c>
      <c r="T110">
        <f t="shared" si="31"/>
        <v>6</v>
      </c>
      <c r="U110" t="str">
        <f t="shared" si="32"/>
        <v>KIỆN 4</v>
      </c>
      <c r="V110" t="str">
        <f>IFERROR(IF(C110&lt;&gt;"","",IF('BOM_Phan II'!$X110=1,'BOM_Phan II'!Y110*$S$6,"")),"")</f>
        <v/>
      </c>
      <c r="W110" s="3" t="str">
        <f t="shared" si="29"/>
        <v>KIỆN</v>
      </c>
      <c r="AD110" s="3" t="str">
        <f t="shared" si="30"/>
        <v/>
      </c>
    </row>
    <row r="111" spans="1:30" ht="27" hidden="1" customHeight="1">
      <c r="A111" s="70" t="str">
        <f t="shared" si="20"/>
        <v/>
      </c>
      <c r="B111" s="70" t="str">
        <f t="shared" si="21"/>
        <v/>
      </c>
      <c r="C111" s="208" t="str">
        <f>IF(IFERROR(IF(D111="","",VALUE(LEFT(D111,1))),"IN")="IN",IF(D111="I","KIỆN 1",$V$6&amp;" "&amp;MAX($AD$13:$AD110)+INDEX($C$13:N110,MATCH($V$6&amp;" "&amp;MAX($AD$13:$AD110),$C$13:$C110,0),12)),"")</f>
        <v/>
      </c>
      <c r="D111" s="210" t="str">
        <f>IF('BOM_Phan II'!$X111=1,'BOM_Phan II'!C111,"")</f>
        <v/>
      </c>
      <c r="E111" s="210" t="str">
        <f>IF('BOM_Phan II'!$X111=1,'BOM_Phan II'!D111,"")</f>
        <v/>
      </c>
      <c r="F111" s="210" t="str">
        <f>IF('BOM_Phan II'!$X111=1,'BOM_Phan II'!E111,"")</f>
        <v/>
      </c>
      <c r="G111" s="210" t="str">
        <f>IF('BOM_Phan II'!$X111=1,'BOM_Phan II'!F111,"")</f>
        <v/>
      </c>
      <c r="H111" s="210" t="str">
        <f>IF('BOM_Phan II'!$X111=1,'BOM_Phan II'!G111,"")</f>
        <v/>
      </c>
      <c r="I111" s="210" t="str">
        <f>IF('BOM_Phan II'!$X111=1,'BOM_Phan II'!H111,"")</f>
        <v/>
      </c>
      <c r="J111" s="210" t="str">
        <f t="shared" si="22"/>
        <v/>
      </c>
      <c r="K111" s="210" t="str">
        <f t="shared" si="23"/>
        <v/>
      </c>
      <c r="L111" s="210" t="str">
        <f t="shared" si="24"/>
        <v/>
      </c>
      <c r="M111" s="210" t="str">
        <f t="shared" si="25"/>
        <v/>
      </c>
      <c r="N111" s="210" t="str">
        <f t="shared" si="26"/>
        <v/>
      </c>
      <c r="O111" s="210" t="str">
        <f t="shared" si="27"/>
        <v/>
      </c>
      <c r="P111" s="84" t="str">
        <f t="shared" si="19"/>
        <v/>
      </c>
      <c r="Q111" s="209"/>
      <c r="R111" s="70" t="str">
        <f>IF(S111="IN",'BOM_Phan II'!$Y$3,"")</f>
        <v/>
      </c>
      <c r="S111" s="69" t="str">
        <f t="shared" si="28"/>
        <v/>
      </c>
      <c r="T111">
        <f t="shared" si="31"/>
        <v>6</v>
      </c>
      <c r="U111" t="str">
        <f t="shared" si="32"/>
        <v>KIỆN 4</v>
      </c>
      <c r="V111" t="str">
        <f>IFERROR(IF(C111&lt;&gt;"","",IF('BOM_Phan II'!$X111=1,'BOM_Phan II'!Y111*$S$6,"")),"")</f>
        <v/>
      </c>
      <c r="W111" s="3" t="str">
        <f t="shared" si="29"/>
        <v>KIỆN</v>
      </c>
      <c r="AD111" s="3" t="str">
        <f t="shared" si="30"/>
        <v/>
      </c>
    </row>
    <row r="112" spans="1:30" ht="27" hidden="1" customHeight="1">
      <c r="A112" s="70" t="str">
        <f t="shared" si="20"/>
        <v/>
      </c>
      <c r="B112" s="70" t="str">
        <f t="shared" si="21"/>
        <v/>
      </c>
      <c r="C112" s="208" t="str">
        <f>IF(IFERROR(IF(D112="","",VALUE(LEFT(D112,1))),"IN")="IN",IF(D112="I","KIỆN 1",$V$6&amp;" "&amp;MAX($AD$13:$AD111)+INDEX($C$13:N111,MATCH($V$6&amp;" "&amp;MAX($AD$13:$AD111),$C$13:$C111,0),12)),"")</f>
        <v/>
      </c>
      <c r="D112" s="210" t="str">
        <f>IF('BOM_Phan II'!$X112=1,'BOM_Phan II'!C112,"")</f>
        <v/>
      </c>
      <c r="E112" s="210" t="str">
        <f>IF('BOM_Phan II'!$X112=1,'BOM_Phan II'!D112,"")</f>
        <v/>
      </c>
      <c r="F112" s="210" t="str">
        <f>IF('BOM_Phan II'!$X112=1,'BOM_Phan II'!E112,"")</f>
        <v/>
      </c>
      <c r="G112" s="210" t="str">
        <f>IF('BOM_Phan II'!$X112=1,'BOM_Phan II'!F112,"")</f>
        <v/>
      </c>
      <c r="H112" s="210" t="str">
        <f>IF('BOM_Phan II'!$X112=1,'BOM_Phan II'!G112,"")</f>
        <v/>
      </c>
      <c r="I112" s="210" t="str">
        <f>IF('BOM_Phan II'!$X112=1,'BOM_Phan II'!H112,"")</f>
        <v/>
      </c>
      <c r="J112" s="210" t="str">
        <f t="shared" si="22"/>
        <v/>
      </c>
      <c r="K112" s="210" t="str">
        <f t="shared" si="23"/>
        <v/>
      </c>
      <c r="L112" s="210" t="str">
        <f t="shared" si="24"/>
        <v/>
      </c>
      <c r="M112" s="210" t="str">
        <f t="shared" si="25"/>
        <v/>
      </c>
      <c r="N112" s="210" t="str">
        <f t="shared" si="26"/>
        <v/>
      </c>
      <c r="O112" s="210" t="str">
        <f t="shared" si="27"/>
        <v/>
      </c>
      <c r="P112" s="84" t="str">
        <f t="shared" si="19"/>
        <v/>
      </c>
      <c r="Q112" s="209"/>
      <c r="R112" s="70" t="str">
        <f>IF(S112="IN",'BOM_Phan II'!$Y$3,"")</f>
        <v/>
      </c>
      <c r="S112" s="69" t="str">
        <f t="shared" si="28"/>
        <v/>
      </c>
      <c r="T112">
        <f t="shared" si="31"/>
        <v>6</v>
      </c>
      <c r="U112" t="str">
        <f t="shared" si="32"/>
        <v>KIỆN 4</v>
      </c>
      <c r="V112" t="str">
        <f>IFERROR(IF(C112&lt;&gt;"","",IF('BOM_Phan II'!$X112=1,'BOM_Phan II'!Y112*$S$6,"")),"")</f>
        <v/>
      </c>
      <c r="W112" s="3" t="str">
        <f t="shared" si="29"/>
        <v>KIỆN</v>
      </c>
      <c r="AD112" s="3" t="str">
        <f t="shared" si="30"/>
        <v/>
      </c>
    </row>
    <row r="113" spans="1:30" ht="27" hidden="1" customHeight="1">
      <c r="A113" s="70" t="str">
        <f t="shared" si="20"/>
        <v/>
      </c>
      <c r="B113" s="70" t="str">
        <f t="shared" si="21"/>
        <v/>
      </c>
      <c r="C113" s="208" t="str">
        <f>IF(IFERROR(IF(D113="","",VALUE(LEFT(D113,1))),"IN")="IN",IF(D113="I","KIỆN 1",$V$6&amp;" "&amp;MAX($AD$13:$AD112)+INDEX($C$13:N112,MATCH($V$6&amp;" "&amp;MAX($AD$13:$AD112),$C$13:$C112,0),12)),"")</f>
        <v/>
      </c>
      <c r="D113" s="210" t="str">
        <f>IF('BOM_Phan II'!$X113=1,'BOM_Phan II'!C113,"")</f>
        <v/>
      </c>
      <c r="E113" s="210" t="str">
        <f>IF('BOM_Phan II'!$X113=1,'BOM_Phan II'!D113,"")</f>
        <v/>
      </c>
      <c r="F113" s="210" t="str">
        <f>IF('BOM_Phan II'!$X113=1,'BOM_Phan II'!E113,"")</f>
        <v/>
      </c>
      <c r="G113" s="210" t="str">
        <f>IF('BOM_Phan II'!$X113=1,'BOM_Phan II'!F113,"")</f>
        <v/>
      </c>
      <c r="H113" s="210" t="str">
        <f>IF('BOM_Phan II'!$X113=1,'BOM_Phan II'!G113,"")</f>
        <v/>
      </c>
      <c r="I113" s="210" t="str">
        <f>IF('BOM_Phan II'!$X113=1,'BOM_Phan II'!H113,"")</f>
        <v/>
      </c>
      <c r="J113" s="210" t="str">
        <f t="shared" si="22"/>
        <v/>
      </c>
      <c r="K113" s="210" t="str">
        <f t="shared" si="23"/>
        <v/>
      </c>
      <c r="L113" s="210" t="str">
        <f t="shared" si="24"/>
        <v/>
      </c>
      <c r="M113" s="210" t="str">
        <f t="shared" si="25"/>
        <v/>
      </c>
      <c r="N113" s="210" t="str">
        <f t="shared" si="26"/>
        <v/>
      </c>
      <c r="O113" s="210" t="str">
        <f t="shared" si="27"/>
        <v/>
      </c>
      <c r="P113" s="84" t="str">
        <f t="shared" si="19"/>
        <v/>
      </c>
      <c r="Q113" s="209"/>
      <c r="R113" s="70" t="str">
        <f>IF(S113="IN",'BOM_Phan II'!$Y$3,"")</f>
        <v/>
      </c>
      <c r="S113" s="69" t="str">
        <f t="shared" si="28"/>
        <v/>
      </c>
      <c r="T113">
        <f t="shared" si="31"/>
        <v>6</v>
      </c>
      <c r="U113" t="str">
        <f t="shared" si="32"/>
        <v>KIỆN 4</v>
      </c>
      <c r="V113" t="str">
        <f>IFERROR(IF(C113&lt;&gt;"","",IF('BOM_Phan II'!$X113=1,'BOM_Phan II'!Y113*$S$6,"")),"")</f>
        <v/>
      </c>
      <c r="W113" s="3" t="str">
        <f t="shared" si="29"/>
        <v>KIỆN</v>
      </c>
      <c r="AD113" s="3" t="str">
        <f t="shared" si="30"/>
        <v/>
      </c>
    </row>
    <row r="114" spans="1:30" ht="27" hidden="1" customHeight="1">
      <c r="A114" s="70" t="str">
        <f t="shared" si="20"/>
        <v/>
      </c>
      <c r="B114" s="70" t="str">
        <f t="shared" si="21"/>
        <v/>
      </c>
      <c r="C114" s="208" t="str">
        <f>IF(IFERROR(IF(D114="","",VALUE(LEFT(D114,1))),"IN")="IN",IF(D114="I","KIỆN 1",$V$6&amp;" "&amp;MAX($AD$13:$AD113)+INDEX($C$13:N113,MATCH($V$6&amp;" "&amp;MAX($AD$13:$AD113),$C$13:$C113,0),12)),"")</f>
        <v/>
      </c>
      <c r="D114" s="210" t="str">
        <f>IF('BOM_Phan II'!$X114=1,'BOM_Phan II'!C114,"")</f>
        <v/>
      </c>
      <c r="E114" s="210" t="str">
        <f>IF('BOM_Phan II'!$X114=1,'BOM_Phan II'!D114,"")</f>
        <v/>
      </c>
      <c r="F114" s="210" t="str">
        <f>IF('BOM_Phan II'!$X114=1,'BOM_Phan II'!E114,"")</f>
        <v/>
      </c>
      <c r="G114" s="210" t="str">
        <f>IF('BOM_Phan II'!$X114=1,'BOM_Phan II'!F114,"")</f>
        <v/>
      </c>
      <c r="H114" s="210" t="str">
        <f>IF('BOM_Phan II'!$X114=1,'BOM_Phan II'!G114,"")</f>
        <v/>
      </c>
      <c r="I114" s="210" t="str">
        <f>IF('BOM_Phan II'!$X114=1,'BOM_Phan II'!H114,"")</f>
        <v/>
      </c>
      <c r="J114" s="210" t="str">
        <f t="shared" si="22"/>
        <v/>
      </c>
      <c r="K114" s="210" t="str">
        <f t="shared" si="23"/>
        <v/>
      </c>
      <c r="L114" s="210" t="str">
        <f t="shared" si="24"/>
        <v/>
      </c>
      <c r="M114" s="210" t="str">
        <f t="shared" si="25"/>
        <v/>
      </c>
      <c r="N114" s="210" t="str">
        <f t="shared" si="26"/>
        <v/>
      </c>
      <c r="O114" s="210" t="str">
        <f t="shared" si="27"/>
        <v/>
      </c>
      <c r="P114" s="84" t="str">
        <f t="shared" si="19"/>
        <v/>
      </c>
      <c r="Q114" s="209"/>
      <c r="R114" s="70" t="str">
        <f>IF(S114="IN",'BOM_Phan II'!$Y$3,"")</f>
        <v/>
      </c>
      <c r="S114" s="69" t="str">
        <f t="shared" si="28"/>
        <v/>
      </c>
      <c r="T114">
        <f t="shared" si="31"/>
        <v>6</v>
      </c>
      <c r="U114" t="str">
        <f t="shared" si="32"/>
        <v>KIỆN 4</v>
      </c>
      <c r="V114" t="str">
        <f>IFERROR(IF(C114&lt;&gt;"","",IF('BOM_Phan II'!$X114=1,'BOM_Phan II'!Y114*$S$6,"")),"")</f>
        <v/>
      </c>
      <c r="W114" s="3" t="str">
        <f t="shared" si="29"/>
        <v>KIỆN</v>
      </c>
      <c r="AD114" s="3" t="str">
        <f t="shared" si="30"/>
        <v/>
      </c>
    </row>
    <row r="115" spans="1:30" ht="27" hidden="1" customHeight="1">
      <c r="A115" s="70" t="str">
        <f t="shared" si="20"/>
        <v/>
      </c>
      <c r="B115" s="70" t="str">
        <f t="shared" si="21"/>
        <v/>
      </c>
      <c r="C115" s="208" t="str">
        <f>IF(IFERROR(IF(D115="","",VALUE(LEFT(D115,1))),"IN")="IN",IF(D115="I","KIỆN 1",$V$6&amp;" "&amp;MAX($AD$13:$AD114)+INDEX($C$13:N114,MATCH($V$6&amp;" "&amp;MAX($AD$13:$AD114),$C$13:$C114,0),12)),"")</f>
        <v/>
      </c>
      <c r="D115" s="210" t="str">
        <f>IF('BOM_Phan II'!$X115=1,'BOM_Phan II'!C115,"")</f>
        <v/>
      </c>
      <c r="E115" s="210" t="str">
        <f>IF('BOM_Phan II'!$X115=1,'BOM_Phan II'!D115,"")</f>
        <v/>
      </c>
      <c r="F115" s="210" t="str">
        <f>IF('BOM_Phan II'!$X115=1,'BOM_Phan II'!E115,"")</f>
        <v/>
      </c>
      <c r="G115" s="210" t="str">
        <f>IF('BOM_Phan II'!$X115=1,'BOM_Phan II'!F115,"")</f>
        <v/>
      </c>
      <c r="H115" s="210" t="str">
        <f>IF('BOM_Phan II'!$X115=1,'BOM_Phan II'!G115,"")</f>
        <v/>
      </c>
      <c r="I115" s="210" t="str">
        <f>IF('BOM_Phan II'!$X115=1,'BOM_Phan II'!H115,"")</f>
        <v/>
      </c>
      <c r="J115" s="210" t="str">
        <f t="shared" si="22"/>
        <v/>
      </c>
      <c r="K115" s="210" t="str">
        <f t="shared" si="23"/>
        <v/>
      </c>
      <c r="L115" s="210" t="str">
        <f t="shared" si="24"/>
        <v/>
      </c>
      <c r="M115" s="210" t="str">
        <f t="shared" si="25"/>
        <v/>
      </c>
      <c r="N115" s="210" t="str">
        <f t="shared" si="26"/>
        <v/>
      </c>
      <c r="O115" s="210" t="str">
        <f t="shared" si="27"/>
        <v/>
      </c>
      <c r="P115" s="84" t="str">
        <f t="shared" si="19"/>
        <v/>
      </c>
      <c r="Q115" s="209"/>
      <c r="R115" s="70" t="str">
        <f>IF(S115="IN",'BOM_Phan II'!$Y$3,"")</f>
        <v/>
      </c>
      <c r="S115" s="69" t="str">
        <f t="shared" si="28"/>
        <v/>
      </c>
      <c r="T115">
        <f t="shared" si="31"/>
        <v>6</v>
      </c>
      <c r="U115" t="str">
        <f t="shared" si="32"/>
        <v>KIỆN 4</v>
      </c>
      <c r="V115" t="str">
        <f>IFERROR(IF(C115&lt;&gt;"","",IF('BOM_Phan II'!$X115=1,'BOM_Phan II'!Y115*$S$6,"")),"")</f>
        <v/>
      </c>
      <c r="W115" s="3" t="str">
        <f t="shared" si="29"/>
        <v>KIỆN</v>
      </c>
      <c r="AD115" s="3" t="str">
        <f t="shared" si="30"/>
        <v/>
      </c>
    </row>
    <row r="116" spans="1:30" ht="27" hidden="1" customHeight="1">
      <c r="A116" s="70" t="str">
        <f t="shared" si="20"/>
        <v/>
      </c>
      <c r="B116" s="70" t="str">
        <f t="shared" si="21"/>
        <v/>
      </c>
      <c r="C116" s="208" t="str">
        <f>IF(IFERROR(IF(D116="","",VALUE(LEFT(D116,1))),"IN")="IN",IF(D116="I","KIỆN 1",$V$6&amp;" "&amp;MAX($AD$13:$AD115)+INDEX($C$13:N115,MATCH($V$6&amp;" "&amp;MAX($AD$13:$AD115),$C$13:$C115,0),12)),"")</f>
        <v/>
      </c>
      <c r="D116" s="210" t="str">
        <f>IF('BOM_Phan II'!$X116=1,'BOM_Phan II'!C116,"")</f>
        <v/>
      </c>
      <c r="E116" s="210" t="str">
        <f>IF('BOM_Phan II'!$X116=1,'BOM_Phan II'!D116,"")</f>
        <v/>
      </c>
      <c r="F116" s="210" t="str">
        <f>IF('BOM_Phan II'!$X116=1,'BOM_Phan II'!E116,"")</f>
        <v/>
      </c>
      <c r="G116" s="210" t="str">
        <f>IF('BOM_Phan II'!$X116=1,'BOM_Phan II'!F116,"")</f>
        <v/>
      </c>
      <c r="H116" s="210" t="str">
        <f>IF('BOM_Phan II'!$X116=1,'BOM_Phan II'!G116,"")</f>
        <v/>
      </c>
      <c r="I116" s="210" t="str">
        <f>IF('BOM_Phan II'!$X116=1,'BOM_Phan II'!H116,"")</f>
        <v/>
      </c>
      <c r="J116" s="210" t="str">
        <f t="shared" si="22"/>
        <v/>
      </c>
      <c r="K116" s="210" t="str">
        <f t="shared" si="23"/>
        <v/>
      </c>
      <c r="L116" s="210" t="str">
        <f t="shared" si="24"/>
        <v/>
      </c>
      <c r="M116" s="210" t="str">
        <f t="shared" si="25"/>
        <v/>
      </c>
      <c r="N116" s="210" t="str">
        <f t="shared" si="26"/>
        <v/>
      </c>
      <c r="O116" s="210" t="str">
        <f t="shared" si="27"/>
        <v/>
      </c>
      <c r="P116" s="84" t="str">
        <f t="shared" si="19"/>
        <v/>
      </c>
      <c r="Q116" s="209"/>
      <c r="R116" s="70" t="str">
        <f>IF(S116="IN",'BOM_Phan II'!$Y$3,"")</f>
        <v/>
      </c>
      <c r="S116" s="69" t="str">
        <f t="shared" si="28"/>
        <v/>
      </c>
      <c r="T116">
        <f t="shared" si="31"/>
        <v>6</v>
      </c>
      <c r="U116" t="str">
        <f t="shared" si="32"/>
        <v>KIỆN 4</v>
      </c>
      <c r="V116" t="str">
        <f>IFERROR(IF(C116&lt;&gt;"","",IF('BOM_Phan II'!$X116=1,'BOM_Phan II'!Y116*$S$6,"")),"")</f>
        <v/>
      </c>
      <c r="W116" s="3" t="str">
        <f t="shared" si="29"/>
        <v>KIỆN</v>
      </c>
      <c r="AD116" s="3" t="str">
        <f t="shared" si="30"/>
        <v/>
      </c>
    </row>
    <row r="117" spans="1:30" ht="27" hidden="1" customHeight="1">
      <c r="A117" s="70" t="str">
        <f t="shared" si="20"/>
        <v/>
      </c>
      <c r="B117" s="70" t="str">
        <f t="shared" si="21"/>
        <v/>
      </c>
      <c r="C117" s="208" t="str">
        <f>IF(IFERROR(IF(D117="","",VALUE(LEFT(D117,1))),"IN")="IN",IF(D117="I","KIỆN 1",$V$6&amp;" "&amp;MAX($AD$13:$AD116)+INDEX($C$13:N116,MATCH($V$6&amp;" "&amp;MAX($AD$13:$AD116),$C$13:$C116,0),12)),"")</f>
        <v/>
      </c>
      <c r="D117" s="210" t="str">
        <f>IF('BOM_Phan II'!$X117=1,'BOM_Phan II'!C117,"")</f>
        <v/>
      </c>
      <c r="E117" s="210" t="str">
        <f>IF('BOM_Phan II'!$X117=1,'BOM_Phan II'!D117,"")</f>
        <v/>
      </c>
      <c r="F117" s="210" t="str">
        <f>IF('BOM_Phan II'!$X117=1,'BOM_Phan II'!E117,"")</f>
        <v/>
      </c>
      <c r="G117" s="210" t="str">
        <f>IF('BOM_Phan II'!$X117=1,'BOM_Phan II'!F117,"")</f>
        <v/>
      </c>
      <c r="H117" s="210" t="str">
        <f>IF('BOM_Phan II'!$X117=1,'BOM_Phan II'!G117,"")</f>
        <v/>
      </c>
      <c r="I117" s="210" t="str">
        <f>IF('BOM_Phan II'!$X117=1,'BOM_Phan II'!H117,"")</f>
        <v/>
      </c>
      <c r="J117" s="210" t="str">
        <f t="shared" si="22"/>
        <v/>
      </c>
      <c r="K117" s="210" t="str">
        <f t="shared" si="23"/>
        <v/>
      </c>
      <c r="L117" s="210" t="str">
        <f t="shared" si="24"/>
        <v/>
      </c>
      <c r="M117" s="210" t="str">
        <f t="shared" si="25"/>
        <v/>
      </c>
      <c r="N117" s="210" t="str">
        <f t="shared" si="26"/>
        <v/>
      </c>
      <c r="O117" s="210" t="str">
        <f t="shared" si="27"/>
        <v/>
      </c>
      <c r="P117" s="84" t="str">
        <f t="shared" si="19"/>
        <v/>
      </c>
      <c r="Q117" s="209"/>
      <c r="R117" s="70" t="str">
        <f>IF(S117="IN",'BOM_Phan II'!$Y$3,"")</f>
        <v/>
      </c>
      <c r="S117" s="69" t="str">
        <f t="shared" si="28"/>
        <v/>
      </c>
      <c r="T117">
        <f t="shared" si="31"/>
        <v>6</v>
      </c>
      <c r="U117" t="str">
        <f t="shared" si="32"/>
        <v>KIỆN 4</v>
      </c>
      <c r="V117" t="str">
        <f>IFERROR(IF(C117&lt;&gt;"","",IF('BOM_Phan II'!$X117=1,'BOM_Phan II'!Y117*$S$6,"")),"")</f>
        <v/>
      </c>
      <c r="W117" s="3" t="str">
        <f t="shared" si="29"/>
        <v>KIỆN</v>
      </c>
      <c r="AD117" s="3" t="str">
        <f t="shared" si="30"/>
        <v/>
      </c>
    </row>
    <row r="118" spans="1:30" ht="27" hidden="1" customHeight="1">
      <c r="A118" s="70" t="str">
        <f t="shared" si="20"/>
        <v/>
      </c>
      <c r="B118" s="70" t="str">
        <f t="shared" si="21"/>
        <v/>
      </c>
      <c r="C118" s="208" t="str">
        <f>IF(IFERROR(IF(D118="","",VALUE(LEFT(D118,1))),"IN")="IN",IF(D118="I","KIỆN 1",$V$6&amp;" "&amp;MAX($AD$13:$AD117)+INDEX($C$13:N117,MATCH($V$6&amp;" "&amp;MAX($AD$13:$AD117),$C$13:$C117,0),12)),"")</f>
        <v/>
      </c>
      <c r="D118" s="210" t="str">
        <f>IF('BOM_Phan II'!$X118=1,'BOM_Phan II'!C118,"")</f>
        <v/>
      </c>
      <c r="E118" s="210" t="str">
        <f>IF('BOM_Phan II'!$X118=1,'BOM_Phan II'!D118,"")</f>
        <v/>
      </c>
      <c r="F118" s="210" t="str">
        <f>IF('BOM_Phan II'!$X118=1,'BOM_Phan II'!E118,"")</f>
        <v/>
      </c>
      <c r="G118" s="210" t="str">
        <f>IF('BOM_Phan II'!$X118=1,'BOM_Phan II'!F118,"")</f>
        <v/>
      </c>
      <c r="H118" s="210" t="str">
        <f>IF('BOM_Phan II'!$X118=1,'BOM_Phan II'!G118,"")</f>
        <v/>
      </c>
      <c r="I118" s="210" t="str">
        <f>IF('BOM_Phan II'!$X118=1,'BOM_Phan II'!H118,"")</f>
        <v/>
      </c>
      <c r="J118" s="210" t="str">
        <f t="shared" si="22"/>
        <v/>
      </c>
      <c r="K118" s="210" t="str">
        <f t="shared" si="23"/>
        <v/>
      </c>
      <c r="L118" s="210" t="str">
        <f t="shared" si="24"/>
        <v/>
      </c>
      <c r="M118" s="210" t="str">
        <f t="shared" si="25"/>
        <v/>
      </c>
      <c r="N118" s="210" t="str">
        <f t="shared" si="26"/>
        <v/>
      </c>
      <c r="O118" s="210" t="str">
        <f t="shared" si="27"/>
        <v/>
      </c>
      <c r="P118" s="84" t="str">
        <f t="shared" si="19"/>
        <v/>
      </c>
      <c r="Q118" s="209"/>
      <c r="R118" s="70" t="str">
        <f>IF(S118="IN",'BOM_Phan II'!$Y$3,"")</f>
        <v/>
      </c>
      <c r="S118" s="69" t="str">
        <f t="shared" si="28"/>
        <v/>
      </c>
      <c r="T118">
        <f t="shared" si="31"/>
        <v>6</v>
      </c>
      <c r="U118" t="str">
        <f t="shared" si="32"/>
        <v>KIỆN 4</v>
      </c>
      <c r="V118" t="str">
        <f>IFERROR(IF(C118&lt;&gt;"","",IF('BOM_Phan II'!$X118=1,'BOM_Phan II'!Y118*$S$6,"")),"")</f>
        <v/>
      </c>
      <c r="W118" s="3" t="str">
        <f t="shared" si="29"/>
        <v>KIỆN</v>
      </c>
      <c r="AD118" s="3" t="str">
        <f t="shared" si="30"/>
        <v/>
      </c>
    </row>
    <row r="119" spans="1:30" ht="27" hidden="1" customHeight="1">
      <c r="A119" s="70" t="str">
        <f t="shared" si="20"/>
        <v/>
      </c>
      <c r="B119" s="70" t="str">
        <f t="shared" si="21"/>
        <v/>
      </c>
      <c r="C119" s="208" t="str">
        <f>IF(IFERROR(IF(D119="","",VALUE(LEFT(D119,1))),"IN")="IN",IF(D119="I","KIỆN 1",$V$6&amp;" "&amp;MAX($AD$13:$AD118)+INDEX($C$13:N118,MATCH($V$6&amp;" "&amp;MAX($AD$13:$AD118),$C$13:$C118,0),12)),"")</f>
        <v/>
      </c>
      <c r="D119" s="210" t="str">
        <f>IF('BOM_Phan II'!$X119=1,'BOM_Phan II'!C119,"")</f>
        <v/>
      </c>
      <c r="E119" s="210" t="str">
        <f>IF('BOM_Phan II'!$X119=1,'BOM_Phan II'!D119,"")</f>
        <v/>
      </c>
      <c r="F119" s="210" t="str">
        <f>IF('BOM_Phan II'!$X119=1,'BOM_Phan II'!E119,"")</f>
        <v/>
      </c>
      <c r="G119" s="210" t="str">
        <f>IF('BOM_Phan II'!$X119=1,'BOM_Phan II'!F119,"")</f>
        <v/>
      </c>
      <c r="H119" s="210" t="str">
        <f>IF('BOM_Phan II'!$X119=1,'BOM_Phan II'!G119,"")</f>
        <v/>
      </c>
      <c r="I119" s="210" t="str">
        <f>IF('BOM_Phan II'!$X119=1,'BOM_Phan II'!H119,"")</f>
        <v/>
      </c>
      <c r="J119" s="210" t="str">
        <f t="shared" si="22"/>
        <v/>
      </c>
      <c r="K119" s="210" t="str">
        <f t="shared" si="23"/>
        <v/>
      </c>
      <c r="L119" s="210" t="str">
        <f t="shared" si="24"/>
        <v/>
      </c>
      <c r="M119" s="210" t="str">
        <f t="shared" si="25"/>
        <v/>
      </c>
      <c r="N119" s="210" t="str">
        <f t="shared" si="26"/>
        <v/>
      </c>
      <c r="O119" s="210" t="str">
        <f t="shared" si="27"/>
        <v/>
      </c>
      <c r="P119" s="84" t="str">
        <f t="shared" si="19"/>
        <v/>
      </c>
      <c r="Q119" s="209"/>
      <c r="R119" s="70" t="str">
        <f>IF(S119="IN",'BOM_Phan II'!$Y$3,"")</f>
        <v/>
      </c>
      <c r="S119" s="69" t="str">
        <f t="shared" si="28"/>
        <v/>
      </c>
      <c r="T119">
        <f t="shared" si="31"/>
        <v>6</v>
      </c>
      <c r="U119" t="str">
        <f t="shared" si="32"/>
        <v>KIỆN 4</v>
      </c>
      <c r="V119" t="str">
        <f>IFERROR(IF(C119&lt;&gt;"","",IF('BOM_Phan II'!$X119=1,'BOM_Phan II'!Y119*$S$6,"")),"")</f>
        <v/>
      </c>
      <c r="W119" s="3" t="str">
        <f t="shared" si="29"/>
        <v>KIỆN</v>
      </c>
      <c r="AD119" s="3" t="str">
        <f t="shared" si="30"/>
        <v/>
      </c>
    </row>
    <row r="120" spans="1:30" ht="27" hidden="1" customHeight="1">
      <c r="A120" s="70" t="str">
        <f t="shared" si="20"/>
        <v/>
      </c>
      <c r="B120" s="70" t="str">
        <f t="shared" si="21"/>
        <v/>
      </c>
      <c r="C120" s="208" t="str">
        <f>IF(IFERROR(IF(D120="","",VALUE(LEFT(D120,1))),"IN")="IN",IF(D120="I","KIỆN 1",$V$6&amp;" "&amp;MAX($AD$13:$AD119)+INDEX($C$13:N119,MATCH($V$6&amp;" "&amp;MAX($AD$13:$AD119),$C$13:$C119,0),12)),"")</f>
        <v/>
      </c>
      <c r="D120" s="210" t="str">
        <f>IF('BOM_Phan II'!$X120=1,'BOM_Phan II'!C120,"")</f>
        <v/>
      </c>
      <c r="E120" s="210" t="str">
        <f>IF('BOM_Phan II'!$X120=1,'BOM_Phan II'!D120,"")</f>
        <v/>
      </c>
      <c r="F120" s="210" t="str">
        <f>IF('BOM_Phan II'!$X120=1,'BOM_Phan II'!E120,"")</f>
        <v/>
      </c>
      <c r="G120" s="210" t="str">
        <f>IF('BOM_Phan II'!$X120=1,'BOM_Phan II'!F120,"")</f>
        <v/>
      </c>
      <c r="H120" s="210" t="str">
        <f>IF('BOM_Phan II'!$X120=1,'BOM_Phan II'!G120,"")</f>
        <v/>
      </c>
      <c r="I120" s="210" t="str">
        <f>IF('BOM_Phan II'!$X120=1,'BOM_Phan II'!H120,"")</f>
        <v/>
      </c>
      <c r="J120" s="210" t="str">
        <f t="shared" si="22"/>
        <v/>
      </c>
      <c r="K120" s="210" t="str">
        <f t="shared" si="23"/>
        <v/>
      </c>
      <c r="L120" s="210" t="str">
        <f t="shared" si="24"/>
        <v/>
      </c>
      <c r="M120" s="210" t="str">
        <f t="shared" si="25"/>
        <v/>
      </c>
      <c r="N120" s="210" t="str">
        <f t="shared" si="26"/>
        <v/>
      </c>
      <c r="O120" s="210" t="str">
        <f t="shared" si="27"/>
        <v/>
      </c>
      <c r="P120" s="84" t="str">
        <f t="shared" si="19"/>
        <v/>
      </c>
      <c r="Q120" s="209"/>
      <c r="R120" s="70" t="str">
        <f>IF(S120="IN",'BOM_Phan II'!$Y$3,"")</f>
        <v/>
      </c>
      <c r="S120" s="69" t="str">
        <f t="shared" si="28"/>
        <v/>
      </c>
      <c r="T120">
        <f t="shared" si="31"/>
        <v>6</v>
      </c>
      <c r="U120" t="str">
        <f t="shared" si="32"/>
        <v>KIỆN 4</v>
      </c>
      <c r="V120" t="str">
        <f>IFERROR(IF(C120&lt;&gt;"","",IF('BOM_Phan II'!$X120=1,'BOM_Phan II'!Y120*$S$6,"")),"")</f>
        <v/>
      </c>
      <c r="W120" s="3" t="str">
        <f t="shared" si="29"/>
        <v>KIỆN</v>
      </c>
      <c r="AD120" s="3" t="str">
        <f t="shared" si="30"/>
        <v/>
      </c>
    </row>
    <row r="121" spans="1:30" ht="27" hidden="1" customHeight="1">
      <c r="A121" s="70" t="str">
        <f t="shared" si="20"/>
        <v/>
      </c>
      <c r="B121" s="70" t="str">
        <f t="shared" si="21"/>
        <v/>
      </c>
      <c r="C121" s="208" t="str">
        <f>IF(IFERROR(IF(D121="","",VALUE(LEFT(D121,1))),"IN")="IN",IF(D121="I","KIỆN 1",$V$6&amp;" "&amp;MAX($AD$13:$AD120)+INDEX($C$13:N120,MATCH($V$6&amp;" "&amp;MAX($AD$13:$AD120),$C$13:$C120,0),12)),"")</f>
        <v/>
      </c>
      <c r="D121" s="210" t="str">
        <f>IF('BOM_Phan II'!$X121=1,'BOM_Phan II'!C121,"")</f>
        <v/>
      </c>
      <c r="E121" s="210" t="str">
        <f>IF('BOM_Phan II'!$X121=1,'BOM_Phan II'!D121,"")</f>
        <v/>
      </c>
      <c r="F121" s="210" t="str">
        <f>IF('BOM_Phan II'!$X121=1,'BOM_Phan II'!E121,"")</f>
        <v/>
      </c>
      <c r="G121" s="210" t="str">
        <f>IF('BOM_Phan II'!$X121=1,'BOM_Phan II'!F121,"")</f>
        <v/>
      </c>
      <c r="H121" s="210" t="str">
        <f>IF('BOM_Phan II'!$X121=1,'BOM_Phan II'!G121,"")</f>
        <v/>
      </c>
      <c r="I121" s="210" t="str">
        <f>IF('BOM_Phan II'!$X121=1,'BOM_Phan II'!H121,"")</f>
        <v/>
      </c>
      <c r="J121" s="210" t="str">
        <f t="shared" si="22"/>
        <v/>
      </c>
      <c r="K121" s="210" t="str">
        <f t="shared" si="23"/>
        <v/>
      </c>
      <c r="L121" s="210" t="str">
        <f t="shared" si="24"/>
        <v/>
      </c>
      <c r="M121" s="210" t="str">
        <f t="shared" si="25"/>
        <v/>
      </c>
      <c r="N121" s="210" t="str">
        <f t="shared" si="26"/>
        <v/>
      </c>
      <c r="O121" s="210" t="str">
        <f t="shared" si="27"/>
        <v/>
      </c>
      <c r="P121" s="84" t="str">
        <f t="shared" si="19"/>
        <v/>
      </c>
      <c r="Q121" s="209"/>
      <c r="R121" s="70" t="str">
        <f>IF(S121="IN",'BOM_Phan II'!$Y$3,"")</f>
        <v/>
      </c>
      <c r="S121" s="69" t="str">
        <f t="shared" si="28"/>
        <v/>
      </c>
      <c r="T121">
        <f t="shared" si="31"/>
        <v>6</v>
      </c>
      <c r="U121" t="str">
        <f t="shared" si="32"/>
        <v>KIỆN 4</v>
      </c>
      <c r="V121" t="str">
        <f>IFERROR(IF(C121&lt;&gt;"","",IF('BOM_Phan II'!$X121=1,'BOM_Phan II'!Y121*$S$6,"")),"")</f>
        <v/>
      </c>
      <c r="W121" s="3" t="str">
        <f t="shared" si="29"/>
        <v>KIỆN</v>
      </c>
      <c r="AD121" s="3" t="str">
        <f t="shared" si="30"/>
        <v/>
      </c>
    </row>
    <row r="122" spans="1:30" ht="27" hidden="1" customHeight="1">
      <c r="A122" s="70" t="str">
        <f t="shared" si="20"/>
        <v/>
      </c>
      <c r="B122" s="70" t="str">
        <f t="shared" si="21"/>
        <v/>
      </c>
      <c r="C122" s="208" t="str">
        <f>IF(IFERROR(IF(D122="","",VALUE(LEFT(D122,1))),"IN")="IN",IF(D122="I","KIỆN 1",$V$6&amp;" "&amp;MAX($AD$13:$AD121)+INDEX($C$13:N121,MATCH($V$6&amp;" "&amp;MAX($AD$13:$AD121),$C$13:$C121,0),12)),"")</f>
        <v/>
      </c>
      <c r="D122" s="210" t="str">
        <f>IF('BOM_Phan II'!$X122=1,'BOM_Phan II'!C122,"")</f>
        <v/>
      </c>
      <c r="E122" s="210" t="str">
        <f>IF('BOM_Phan II'!$X122=1,'BOM_Phan II'!D122,"")</f>
        <v/>
      </c>
      <c r="F122" s="210" t="str">
        <f>IF('BOM_Phan II'!$X122=1,'BOM_Phan II'!E122,"")</f>
        <v/>
      </c>
      <c r="G122" s="210" t="str">
        <f>IF('BOM_Phan II'!$X122=1,'BOM_Phan II'!F122,"")</f>
        <v/>
      </c>
      <c r="H122" s="210" t="str">
        <f>IF('BOM_Phan II'!$X122=1,'BOM_Phan II'!G122,"")</f>
        <v/>
      </c>
      <c r="I122" s="210" t="str">
        <f>IF('BOM_Phan II'!$X122=1,'BOM_Phan II'!H122,"")</f>
        <v/>
      </c>
      <c r="J122" s="210" t="str">
        <f t="shared" si="22"/>
        <v/>
      </c>
      <c r="K122" s="210" t="str">
        <f t="shared" si="23"/>
        <v/>
      </c>
      <c r="L122" s="210" t="str">
        <f t="shared" si="24"/>
        <v/>
      </c>
      <c r="M122" s="210" t="str">
        <f t="shared" si="25"/>
        <v/>
      </c>
      <c r="N122" s="210" t="str">
        <f t="shared" si="26"/>
        <v/>
      </c>
      <c r="O122" s="210" t="str">
        <f t="shared" si="27"/>
        <v/>
      </c>
      <c r="P122" s="84" t="str">
        <f t="shared" si="19"/>
        <v/>
      </c>
      <c r="Q122" s="209"/>
      <c r="R122" s="70" t="str">
        <f>IF(S122="IN",'BOM_Phan II'!$Y$3,"")</f>
        <v/>
      </c>
      <c r="S122" s="69" t="str">
        <f t="shared" si="28"/>
        <v/>
      </c>
      <c r="T122">
        <f t="shared" si="31"/>
        <v>6</v>
      </c>
      <c r="U122" t="str">
        <f t="shared" si="32"/>
        <v>KIỆN 4</v>
      </c>
      <c r="V122" t="str">
        <f>IFERROR(IF(C122&lt;&gt;"","",IF('BOM_Phan II'!$X122=1,'BOM_Phan II'!Y122*$S$6,"")),"")</f>
        <v/>
      </c>
      <c r="W122" s="3" t="str">
        <f t="shared" si="29"/>
        <v>KIỆN</v>
      </c>
      <c r="AD122" s="3" t="str">
        <f t="shared" si="30"/>
        <v/>
      </c>
    </row>
    <row r="123" spans="1:30" ht="27" hidden="1" customHeight="1">
      <c r="A123" s="70" t="str">
        <f t="shared" si="20"/>
        <v/>
      </c>
      <c r="B123" s="70" t="str">
        <f t="shared" si="21"/>
        <v/>
      </c>
      <c r="C123" s="208" t="str">
        <f>IF(IFERROR(IF(D123="","",VALUE(LEFT(D123,1))),"IN")="IN",IF(D123="I","KIỆN 1",$V$6&amp;" "&amp;MAX($AD$13:$AD122)+INDEX($C$13:N122,MATCH($V$6&amp;" "&amp;MAX($AD$13:$AD122),$C$13:$C122,0),12)),"")</f>
        <v/>
      </c>
      <c r="D123" s="210" t="str">
        <f>IF('BOM_Phan II'!$X123=1,'BOM_Phan II'!C123,"")</f>
        <v/>
      </c>
      <c r="E123" s="210" t="str">
        <f>IF('BOM_Phan II'!$X123=1,'BOM_Phan II'!D123,"")</f>
        <v/>
      </c>
      <c r="F123" s="210" t="str">
        <f>IF('BOM_Phan II'!$X123=1,'BOM_Phan II'!E123,"")</f>
        <v/>
      </c>
      <c r="G123" s="210" t="str">
        <f>IF('BOM_Phan II'!$X123=1,'BOM_Phan II'!F123,"")</f>
        <v/>
      </c>
      <c r="H123" s="210" t="str">
        <f>IF('BOM_Phan II'!$X123=1,'BOM_Phan II'!G123,"")</f>
        <v/>
      </c>
      <c r="I123" s="210" t="str">
        <f>IF('BOM_Phan II'!$X123=1,'BOM_Phan II'!H123,"")</f>
        <v/>
      </c>
      <c r="J123" s="210" t="str">
        <f t="shared" si="22"/>
        <v/>
      </c>
      <c r="K123" s="210" t="str">
        <f t="shared" si="23"/>
        <v/>
      </c>
      <c r="L123" s="210" t="str">
        <f t="shared" si="24"/>
        <v/>
      </c>
      <c r="M123" s="210" t="str">
        <f t="shared" si="25"/>
        <v/>
      </c>
      <c r="N123" s="210" t="str">
        <f t="shared" si="26"/>
        <v/>
      </c>
      <c r="O123" s="210" t="str">
        <f t="shared" si="27"/>
        <v/>
      </c>
      <c r="P123" s="84" t="str">
        <f t="shared" si="19"/>
        <v/>
      </c>
      <c r="Q123" s="209"/>
      <c r="R123" s="70" t="str">
        <f>IF(S123="IN",'BOM_Phan II'!$Y$3,"")</f>
        <v/>
      </c>
      <c r="S123" s="69" t="str">
        <f t="shared" si="28"/>
        <v/>
      </c>
      <c r="T123">
        <f t="shared" si="31"/>
        <v>6</v>
      </c>
      <c r="U123" t="str">
        <f t="shared" si="32"/>
        <v>KIỆN 4</v>
      </c>
      <c r="V123" t="str">
        <f>IFERROR(IF(C123&lt;&gt;"","",IF('BOM_Phan II'!$X123=1,'BOM_Phan II'!Y123*$S$6,"")),"")</f>
        <v/>
      </c>
      <c r="W123" s="3" t="str">
        <f t="shared" si="29"/>
        <v>KIỆN</v>
      </c>
      <c r="AD123" s="3" t="str">
        <f t="shared" si="30"/>
        <v/>
      </c>
    </row>
    <row r="124" spans="1:30" ht="27" hidden="1" customHeight="1">
      <c r="A124" s="70" t="str">
        <f t="shared" si="20"/>
        <v/>
      </c>
      <c r="B124" s="70" t="str">
        <f t="shared" si="21"/>
        <v/>
      </c>
      <c r="C124" s="208" t="str">
        <f>IF(IFERROR(IF(D124="","",VALUE(LEFT(D124,1))),"IN")="IN",IF(D124="I","KIỆN 1",$V$6&amp;" "&amp;MAX($AD$13:$AD123)+INDEX($C$13:N123,MATCH($V$6&amp;" "&amp;MAX($AD$13:$AD123),$C$13:$C123,0),12)),"")</f>
        <v/>
      </c>
      <c r="D124" s="210" t="str">
        <f>IF('BOM_Phan II'!$X124=1,'BOM_Phan II'!C124,"")</f>
        <v/>
      </c>
      <c r="E124" s="210" t="str">
        <f>IF('BOM_Phan II'!$X124=1,'BOM_Phan II'!D124,"")</f>
        <v/>
      </c>
      <c r="F124" s="210" t="str">
        <f>IF('BOM_Phan II'!$X124=1,'BOM_Phan II'!E124,"")</f>
        <v/>
      </c>
      <c r="G124" s="210" t="str">
        <f>IF('BOM_Phan II'!$X124=1,'BOM_Phan II'!F124,"")</f>
        <v/>
      </c>
      <c r="H124" s="210" t="str">
        <f>IF('BOM_Phan II'!$X124=1,'BOM_Phan II'!G124,"")</f>
        <v/>
      </c>
      <c r="I124" s="210" t="str">
        <f>IF('BOM_Phan II'!$X124=1,'BOM_Phan II'!H124,"")</f>
        <v/>
      </c>
      <c r="J124" s="210" t="str">
        <f t="shared" si="22"/>
        <v/>
      </c>
      <c r="K124" s="210" t="str">
        <f t="shared" si="23"/>
        <v/>
      </c>
      <c r="L124" s="210" t="str">
        <f t="shared" si="24"/>
        <v/>
      </c>
      <c r="M124" s="210" t="str">
        <f t="shared" si="25"/>
        <v/>
      </c>
      <c r="N124" s="210" t="str">
        <f t="shared" si="26"/>
        <v/>
      </c>
      <c r="O124" s="210" t="str">
        <f t="shared" si="27"/>
        <v/>
      </c>
      <c r="P124" s="84" t="str">
        <f t="shared" si="19"/>
        <v/>
      </c>
      <c r="Q124" s="209"/>
      <c r="R124" s="70" t="str">
        <f>IF(S124="IN",'BOM_Phan II'!$Y$3,"")</f>
        <v/>
      </c>
      <c r="S124" s="69" t="str">
        <f t="shared" si="28"/>
        <v/>
      </c>
      <c r="T124">
        <f t="shared" si="31"/>
        <v>6</v>
      </c>
      <c r="U124" t="str">
        <f t="shared" si="32"/>
        <v>KIỆN 4</v>
      </c>
      <c r="V124" t="str">
        <f>IFERROR(IF(C124&lt;&gt;"","",IF('BOM_Phan II'!$X124=1,'BOM_Phan II'!Y124*$S$6,"")),"")</f>
        <v/>
      </c>
      <c r="W124" s="3" t="str">
        <f t="shared" si="29"/>
        <v>KIỆN</v>
      </c>
      <c r="AD124" s="3" t="str">
        <f t="shared" si="30"/>
        <v/>
      </c>
    </row>
    <row r="125" spans="1:30" ht="27" hidden="1" customHeight="1">
      <c r="A125" s="70" t="str">
        <f t="shared" si="20"/>
        <v/>
      </c>
      <c r="B125" s="70" t="str">
        <f t="shared" si="21"/>
        <v/>
      </c>
      <c r="C125" s="208" t="str">
        <f>IF(IFERROR(IF(D125="","",VALUE(LEFT(D125,1))),"IN")="IN",IF(D125="I","KIỆN 1",$V$6&amp;" "&amp;MAX($AD$13:$AD124)+INDEX($C$13:N124,MATCH($V$6&amp;" "&amp;MAX($AD$13:$AD124),$C$13:$C124,0),12)),"")</f>
        <v/>
      </c>
      <c r="D125" s="210" t="str">
        <f>IF('BOM_Phan II'!$X125=1,'BOM_Phan II'!C125,"")</f>
        <v/>
      </c>
      <c r="E125" s="210" t="str">
        <f>IF('BOM_Phan II'!$X125=1,'BOM_Phan II'!D125,"")</f>
        <v/>
      </c>
      <c r="F125" s="210" t="str">
        <f>IF('BOM_Phan II'!$X125=1,'BOM_Phan II'!E125,"")</f>
        <v/>
      </c>
      <c r="G125" s="210" t="str">
        <f>IF('BOM_Phan II'!$X125=1,'BOM_Phan II'!F125,"")</f>
        <v/>
      </c>
      <c r="H125" s="210" t="str">
        <f>IF('BOM_Phan II'!$X125=1,'BOM_Phan II'!G125,"")</f>
        <v/>
      </c>
      <c r="I125" s="210" t="str">
        <f>IF('BOM_Phan II'!$X125=1,'BOM_Phan II'!H125,"")</f>
        <v/>
      </c>
      <c r="J125" s="210" t="str">
        <f t="shared" si="22"/>
        <v/>
      </c>
      <c r="K125" s="210" t="str">
        <f t="shared" si="23"/>
        <v/>
      </c>
      <c r="L125" s="210" t="str">
        <f t="shared" si="24"/>
        <v/>
      </c>
      <c r="M125" s="210" t="str">
        <f t="shared" si="25"/>
        <v/>
      </c>
      <c r="N125" s="210" t="str">
        <f t="shared" si="26"/>
        <v/>
      </c>
      <c r="O125" s="210" t="str">
        <f t="shared" si="27"/>
        <v/>
      </c>
      <c r="P125" s="84" t="str">
        <f t="shared" si="19"/>
        <v/>
      </c>
      <c r="Q125" s="209"/>
      <c r="R125" s="70" t="str">
        <f>IF(S125="IN",'BOM_Phan II'!$Y$3,"")</f>
        <v/>
      </c>
      <c r="S125" s="69" t="str">
        <f t="shared" si="28"/>
        <v/>
      </c>
      <c r="T125">
        <f t="shared" si="31"/>
        <v>6</v>
      </c>
      <c r="U125" t="str">
        <f t="shared" si="32"/>
        <v>KIỆN 4</v>
      </c>
      <c r="V125" t="str">
        <f>IFERROR(IF(C125&lt;&gt;"","",IF('BOM_Phan II'!$X125=1,'BOM_Phan II'!Y125*$S$6,"")),"")</f>
        <v/>
      </c>
      <c r="W125" s="3" t="str">
        <f t="shared" si="29"/>
        <v>KIỆN</v>
      </c>
      <c r="AD125" s="3" t="str">
        <f t="shared" si="30"/>
        <v/>
      </c>
    </row>
    <row r="126" spans="1:30" ht="27" hidden="1" customHeight="1">
      <c r="A126" s="70" t="str">
        <f t="shared" si="20"/>
        <v/>
      </c>
      <c r="B126" s="70" t="str">
        <f t="shared" si="21"/>
        <v/>
      </c>
      <c r="C126" s="208" t="str">
        <f>IF(IFERROR(IF(D126="","",VALUE(LEFT(D126,1))),"IN")="IN",IF(D126="I","KIỆN 1",$V$6&amp;" "&amp;MAX($AD$13:$AD125)+INDEX($C$13:N125,MATCH($V$6&amp;" "&amp;MAX($AD$13:$AD125),$C$13:$C125,0),12)),"")</f>
        <v/>
      </c>
      <c r="D126" s="210" t="str">
        <f>IF('BOM_Phan II'!$X126=1,'BOM_Phan II'!C126,"")</f>
        <v/>
      </c>
      <c r="E126" s="210" t="str">
        <f>IF('BOM_Phan II'!$X126=1,'BOM_Phan II'!D126,"")</f>
        <v/>
      </c>
      <c r="F126" s="210" t="str">
        <f>IF('BOM_Phan II'!$X126=1,'BOM_Phan II'!E126,"")</f>
        <v/>
      </c>
      <c r="G126" s="210" t="str">
        <f>IF('BOM_Phan II'!$X126=1,'BOM_Phan II'!F126,"")</f>
        <v/>
      </c>
      <c r="H126" s="210" t="str">
        <f>IF('BOM_Phan II'!$X126=1,'BOM_Phan II'!G126,"")</f>
        <v/>
      </c>
      <c r="I126" s="210" t="str">
        <f>IF('BOM_Phan II'!$X126=1,'BOM_Phan II'!H126,"")</f>
        <v/>
      </c>
      <c r="J126" s="210" t="str">
        <f t="shared" si="22"/>
        <v/>
      </c>
      <c r="K126" s="210" t="str">
        <f t="shared" si="23"/>
        <v/>
      </c>
      <c r="L126" s="210" t="str">
        <f t="shared" si="24"/>
        <v/>
      </c>
      <c r="M126" s="210" t="str">
        <f t="shared" si="25"/>
        <v/>
      </c>
      <c r="N126" s="210" t="str">
        <f t="shared" si="26"/>
        <v/>
      </c>
      <c r="O126" s="210" t="str">
        <f t="shared" si="27"/>
        <v/>
      </c>
      <c r="P126" s="84" t="str">
        <f t="shared" si="19"/>
        <v/>
      </c>
      <c r="Q126" s="209"/>
      <c r="R126" s="70" t="str">
        <f>IF(S126="IN",'BOM_Phan II'!$Y$3,"")</f>
        <v/>
      </c>
      <c r="S126" s="69" t="str">
        <f t="shared" si="28"/>
        <v/>
      </c>
      <c r="T126">
        <f t="shared" si="31"/>
        <v>6</v>
      </c>
      <c r="U126" t="str">
        <f t="shared" si="32"/>
        <v>KIỆN 4</v>
      </c>
      <c r="V126" t="str">
        <f>IFERROR(IF(C126&lt;&gt;"","",IF('BOM_Phan II'!$X126=1,'BOM_Phan II'!Y126*$S$6,"")),"")</f>
        <v/>
      </c>
      <c r="W126" s="3" t="str">
        <f t="shared" si="29"/>
        <v>KIỆN</v>
      </c>
      <c r="AD126" s="3" t="str">
        <f t="shared" si="30"/>
        <v/>
      </c>
    </row>
    <row r="127" spans="1:30" ht="27" hidden="1" customHeight="1">
      <c r="A127" s="70" t="str">
        <f t="shared" si="20"/>
        <v/>
      </c>
      <c r="B127" s="70" t="str">
        <f t="shared" si="21"/>
        <v/>
      </c>
      <c r="C127" s="208" t="str">
        <f>IF(IFERROR(IF(D127="","",VALUE(LEFT(D127,1))),"IN")="IN",IF(D127="I","KIỆN 1",$V$6&amp;" "&amp;MAX($AD$13:$AD126)+INDEX($C$13:N126,MATCH($V$6&amp;" "&amp;MAX($AD$13:$AD126),$C$13:$C126,0),12)),"")</f>
        <v/>
      </c>
      <c r="D127" s="210" t="str">
        <f>IF('BOM_Phan II'!$X127=1,'BOM_Phan II'!C127,"")</f>
        <v/>
      </c>
      <c r="E127" s="210" t="str">
        <f>IF('BOM_Phan II'!$X127=1,'BOM_Phan II'!D127,"")</f>
        <v/>
      </c>
      <c r="F127" s="210" t="str">
        <f>IF('BOM_Phan II'!$X127=1,'BOM_Phan II'!E127,"")</f>
        <v/>
      </c>
      <c r="G127" s="210" t="str">
        <f>IF('BOM_Phan II'!$X127=1,'BOM_Phan II'!F127,"")</f>
        <v/>
      </c>
      <c r="H127" s="210" t="str">
        <f>IF('BOM_Phan II'!$X127=1,'BOM_Phan II'!G127,"")</f>
        <v/>
      </c>
      <c r="I127" s="210" t="str">
        <f>IF('BOM_Phan II'!$X127=1,'BOM_Phan II'!H127,"")</f>
        <v/>
      </c>
      <c r="J127" s="210" t="str">
        <f t="shared" si="22"/>
        <v/>
      </c>
      <c r="K127" s="210" t="str">
        <f t="shared" si="23"/>
        <v/>
      </c>
      <c r="L127" s="210" t="str">
        <f t="shared" si="24"/>
        <v/>
      </c>
      <c r="M127" s="210" t="str">
        <f t="shared" si="25"/>
        <v/>
      </c>
      <c r="N127" s="210" t="str">
        <f t="shared" si="26"/>
        <v/>
      </c>
      <c r="O127" s="210" t="str">
        <f t="shared" si="27"/>
        <v/>
      </c>
      <c r="P127" s="84" t="str">
        <f t="shared" si="19"/>
        <v/>
      </c>
      <c r="Q127" s="209"/>
      <c r="R127" s="70" t="str">
        <f>IF(S127="IN",'BOM_Phan II'!$Y$3,"")</f>
        <v/>
      </c>
      <c r="S127" s="69" t="str">
        <f t="shared" si="28"/>
        <v/>
      </c>
      <c r="T127">
        <f t="shared" si="31"/>
        <v>6</v>
      </c>
      <c r="U127" t="str">
        <f t="shared" si="32"/>
        <v>KIỆN 4</v>
      </c>
      <c r="V127" t="str">
        <f>IFERROR(IF(C127&lt;&gt;"","",IF('BOM_Phan II'!$X127=1,'BOM_Phan II'!Y127*$S$6,"")),"")</f>
        <v/>
      </c>
      <c r="W127" s="3" t="str">
        <f t="shared" si="29"/>
        <v>KIỆN</v>
      </c>
      <c r="AD127" s="3" t="str">
        <f t="shared" si="30"/>
        <v/>
      </c>
    </row>
    <row r="128" spans="1:30" ht="27" hidden="1" customHeight="1">
      <c r="A128" s="70" t="str">
        <f t="shared" si="20"/>
        <v/>
      </c>
      <c r="B128" s="70" t="str">
        <f t="shared" si="21"/>
        <v/>
      </c>
      <c r="C128" s="208" t="str">
        <f>IF(IFERROR(IF(D128="","",VALUE(LEFT(D128,1))),"IN")="IN",IF(D128="I","KIỆN 1",$V$6&amp;" "&amp;MAX($AD$13:$AD127)+INDEX($C$13:N127,MATCH($V$6&amp;" "&amp;MAX($AD$13:$AD127),$C$13:$C127,0),12)),"")</f>
        <v/>
      </c>
      <c r="D128" s="210" t="str">
        <f>IF('BOM_Phan II'!$X128=1,'BOM_Phan II'!C128,"")</f>
        <v/>
      </c>
      <c r="E128" s="210" t="str">
        <f>IF('BOM_Phan II'!$X128=1,'BOM_Phan II'!D128,"")</f>
        <v/>
      </c>
      <c r="F128" s="210" t="str">
        <f>IF('BOM_Phan II'!$X128=1,'BOM_Phan II'!E128,"")</f>
        <v/>
      </c>
      <c r="G128" s="210" t="str">
        <f>IF('BOM_Phan II'!$X128=1,'BOM_Phan II'!F128,"")</f>
        <v/>
      </c>
      <c r="H128" s="210" t="str">
        <f>IF('BOM_Phan II'!$X128=1,'BOM_Phan II'!G128,"")</f>
        <v/>
      </c>
      <c r="I128" s="210" t="str">
        <f>IF('BOM_Phan II'!$X128=1,'BOM_Phan II'!H128,"")</f>
        <v/>
      </c>
      <c r="J128" s="210" t="str">
        <f t="shared" si="22"/>
        <v/>
      </c>
      <c r="K128" s="210" t="str">
        <f t="shared" si="23"/>
        <v/>
      </c>
      <c r="L128" s="210" t="str">
        <f t="shared" si="24"/>
        <v/>
      </c>
      <c r="M128" s="210" t="str">
        <f t="shared" si="25"/>
        <v/>
      </c>
      <c r="N128" s="210" t="str">
        <f t="shared" si="26"/>
        <v/>
      </c>
      <c r="O128" s="210" t="str">
        <f t="shared" si="27"/>
        <v/>
      </c>
      <c r="P128" s="84" t="str">
        <f t="shared" si="19"/>
        <v/>
      </c>
      <c r="Q128" s="209"/>
      <c r="R128" s="70" t="str">
        <f>IF(S128="IN",'BOM_Phan II'!$Y$3,"")</f>
        <v/>
      </c>
      <c r="S128" s="69" t="str">
        <f t="shared" si="28"/>
        <v/>
      </c>
      <c r="T128">
        <f t="shared" si="31"/>
        <v>6</v>
      </c>
      <c r="U128" t="str">
        <f t="shared" si="32"/>
        <v>KIỆN 4</v>
      </c>
      <c r="V128" t="str">
        <f>IFERROR(IF(C128&lt;&gt;"","",IF('BOM_Phan II'!$X128=1,'BOM_Phan II'!Y128*$S$6,"")),"")</f>
        <v/>
      </c>
      <c r="W128" s="3" t="str">
        <f t="shared" si="29"/>
        <v>KIỆN</v>
      </c>
      <c r="AD128" s="3" t="str">
        <f t="shared" si="30"/>
        <v/>
      </c>
    </row>
    <row r="129" spans="1:30" ht="27" hidden="1" customHeight="1">
      <c r="A129" s="70" t="str">
        <f t="shared" si="20"/>
        <v/>
      </c>
      <c r="B129" s="70" t="str">
        <f t="shared" si="21"/>
        <v/>
      </c>
      <c r="C129" s="208" t="str">
        <f>IF(IFERROR(IF(D129="","",VALUE(LEFT(D129,1))),"IN")="IN",IF(D129="I","KIỆN 1",$V$6&amp;" "&amp;MAX($AD$13:$AD128)+INDEX($C$13:N128,MATCH($V$6&amp;" "&amp;MAX($AD$13:$AD128),$C$13:$C128,0),12)),"")</f>
        <v/>
      </c>
      <c r="D129" s="210" t="str">
        <f>IF('BOM_Phan II'!$X129=1,'BOM_Phan II'!C129,"")</f>
        <v/>
      </c>
      <c r="E129" s="210" t="str">
        <f>IF('BOM_Phan II'!$X129=1,'BOM_Phan II'!D129,"")</f>
        <v/>
      </c>
      <c r="F129" s="210" t="str">
        <f>IF('BOM_Phan II'!$X129=1,'BOM_Phan II'!E129,"")</f>
        <v/>
      </c>
      <c r="G129" s="210" t="str">
        <f>IF('BOM_Phan II'!$X129=1,'BOM_Phan II'!F129,"")</f>
        <v/>
      </c>
      <c r="H129" s="210" t="str">
        <f>IF('BOM_Phan II'!$X129=1,'BOM_Phan II'!G129,"")</f>
        <v/>
      </c>
      <c r="I129" s="210" t="str">
        <f>IF('BOM_Phan II'!$X129=1,'BOM_Phan II'!H129,"")</f>
        <v/>
      </c>
      <c r="J129" s="210" t="str">
        <f t="shared" si="22"/>
        <v/>
      </c>
      <c r="K129" s="210" t="str">
        <f t="shared" si="23"/>
        <v/>
      </c>
      <c r="L129" s="210" t="str">
        <f t="shared" si="24"/>
        <v/>
      </c>
      <c r="M129" s="210" t="str">
        <f t="shared" si="25"/>
        <v/>
      </c>
      <c r="N129" s="210" t="str">
        <f t="shared" si="26"/>
        <v/>
      </c>
      <c r="O129" s="210" t="str">
        <f t="shared" si="27"/>
        <v/>
      </c>
      <c r="P129" s="84" t="str">
        <f t="shared" si="19"/>
        <v/>
      </c>
      <c r="Q129" s="209"/>
      <c r="R129" s="70" t="str">
        <f>IF(S129="IN",'BOM_Phan II'!$Y$3,"")</f>
        <v/>
      </c>
      <c r="S129" s="69" t="str">
        <f t="shared" si="28"/>
        <v/>
      </c>
      <c r="T129">
        <f t="shared" si="31"/>
        <v>6</v>
      </c>
      <c r="U129" t="str">
        <f t="shared" si="32"/>
        <v>KIỆN 4</v>
      </c>
      <c r="V129" t="str">
        <f>IFERROR(IF(C129&lt;&gt;"","",IF('BOM_Phan II'!$X129=1,'BOM_Phan II'!Y129*$S$6,"")),"")</f>
        <v/>
      </c>
      <c r="W129" s="3" t="str">
        <f t="shared" si="29"/>
        <v>KIỆN</v>
      </c>
      <c r="AD129" s="3" t="str">
        <f t="shared" si="30"/>
        <v/>
      </c>
    </row>
    <row r="130" spans="1:30" ht="27" hidden="1" customHeight="1">
      <c r="A130" s="70" t="str">
        <f t="shared" si="20"/>
        <v/>
      </c>
      <c r="B130" s="70" t="str">
        <f t="shared" si="21"/>
        <v/>
      </c>
      <c r="C130" s="208" t="str">
        <f>IF(IFERROR(IF(D130="","",VALUE(LEFT(D130,1))),"IN")="IN",IF(D130="I","KIỆN 1",$V$6&amp;" "&amp;MAX($AD$13:$AD129)+INDEX($C$13:N129,MATCH($V$6&amp;" "&amp;MAX($AD$13:$AD129),$C$13:$C129,0),12)),"")</f>
        <v/>
      </c>
      <c r="D130" s="210" t="str">
        <f>IF('BOM_Phan II'!$X130=1,'BOM_Phan II'!C130,"")</f>
        <v/>
      </c>
      <c r="E130" s="210" t="str">
        <f>IF('BOM_Phan II'!$X130=1,'BOM_Phan II'!D130,"")</f>
        <v/>
      </c>
      <c r="F130" s="210" t="str">
        <f>IF('BOM_Phan II'!$X130=1,'BOM_Phan II'!E130,"")</f>
        <v/>
      </c>
      <c r="G130" s="210" t="str">
        <f>IF('BOM_Phan II'!$X130=1,'BOM_Phan II'!F130,"")</f>
        <v/>
      </c>
      <c r="H130" s="210" t="str">
        <f>IF('BOM_Phan II'!$X130=1,'BOM_Phan II'!G130,"")</f>
        <v/>
      </c>
      <c r="I130" s="210" t="str">
        <f>IF('BOM_Phan II'!$X130=1,'BOM_Phan II'!H130,"")</f>
        <v/>
      </c>
      <c r="J130" s="210" t="str">
        <f t="shared" si="22"/>
        <v/>
      </c>
      <c r="K130" s="210" t="str">
        <f t="shared" si="23"/>
        <v/>
      </c>
      <c r="L130" s="210" t="str">
        <f t="shared" si="24"/>
        <v/>
      </c>
      <c r="M130" s="210" t="str">
        <f t="shared" si="25"/>
        <v/>
      </c>
      <c r="N130" s="210" t="str">
        <f t="shared" si="26"/>
        <v/>
      </c>
      <c r="O130" s="210" t="str">
        <f t="shared" si="27"/>
        <v/>
      </c>
      <c r="P130" s="84" t="str">
        <f t="shared" si="19"/>
        <v/>
      </c>
      <c r="Q130" s="209"/>
      <c r="R130" s="70" t="str">
        <f>IF(S130="IN",'BOM_Phan II'!$Y$3,"")</f>
        <v/>
      </c>
      <c r="S130" s="69" t="str">
        <f t="shared" si="28"/>
        <v/>
      </c>
      <c r="T130">
        <f t="shared" si="31"/>
        <v>6</v>
      </c>
      <c r="U130" t="str">
        <f t="shared" si="32"/>
        <v>KIỆN 4</v>
      </c>
      <c r="V130" t="str">
        <f>IFERROR(IF(C130&lt;&gt;"","",IF('BOM_Phan II'!$X130=1,'BOM_Phan II'!Y130*$S$6,"")),"")</f>
        <v/>
      </c>
      <c r="W130" s="3" t="str">
        <f t="shared" si="29"/>
        <v>KIỆN</v>
      </c>
      <c r="AD130" s="3" t="str">
        <f t="shared" si="30"/>
        <v/>
      </c>
    </row>
    <row r="131" spans="1:30" ht="27" hidden="1" customHeight="1">
      <c r="A131" s="70" t="str">
        <f t="shared" si="20"/>
        <v/>
      </c>
      <c r="B131" s="70" t="str">
        <f t="shared" si="21"/>
        <v/>
      </c>
      <c r="C131" s="208" t="str">
        <f>IF(IFERROR(IF(D131="","",VALUE(LEFT(D131,1))),"IN")="IN",IF(D131="I","KIỆN 1",$V$6&amp;" "&amp;MAX($AD$13:$AD130)+INDEX($C$13:N130,MATCH($V$6&amp;" "&amp;MAX($AD$13:$AD130),$C$13:$C130,0),12)),"")</f>
        <v/>
      </c>
      <c r="D131" s="210" t="str">
        <f>IF('BOM_Phan II'!$X131=1,'BOM_Phan II'!C131,"")</f>
        <v/>
      </c>
      <c r="E131" s="210" t="str">
        <f>IF('BOM_Phan II'!$X131=1,'BOM_Phan II'!D131,"")</f>
        <v/>
      </c>
      <c r="F131" s="210" t="str">
        <f>IF('BOM_Phan II'!$X131=1,'BOM_Phan II'!E131,"")</f>
        <v/>
      </c>
      <c r="G131" s="210" t="str">
        <f>IF('BOM_Phan II'!$X131=1,'BOM_Phan II'!F131,"")</f>
        <v/>
      </c>
      <c r="H131" s="210" t="str">
        <f>IF('BOM_Phan II'!$X131=1,'BOM_Phan II'!G131,"")</f>
        <v/>
      </c>
      <c r="I131" s="210" t="str">
        <f>IF('BOM_Phan II'!$X131=1,'BOM_Phan II'!H131,"")</f>
        <v/>
      </c>
      <c r="J131" s="210" t="str">
        <f t="shared" si="22"/>
        <v/>
      </c>
      <c r="K131" s="210" t="str">
        <f t="shared" si="23"/>
        <v/>
      </c>
      <c r="L131" s="210" t="str">
        <f t="shared" si="24"/>
        <v/>
      </c>
      <c r="M131" s="210" t="str">
        <f t="shared" si="25"/>
        <v/>
      </c>
      <c r="N131" s="210" t="str">
        <f t="shared" si="26"/>
        <v/>
      </c>
      <c r="O131" s="210" t="str">
        <f t="shared" si="27"/>
        <v/>
      </c>
      <c r="P131" s="84" t="str">
        <f t="shared" si="19"/>
        <v/>
      </c>
      <c r="Q131" s="209"/>
      <c r="R131" s="70" t="str">
        <f>IF(S131="IN",'BOM_Phan II'!$Y$3,"")</f>
        <v/>
      </c>
      <c r="S131" s="69" t="str">
        <f t="shared" si="28"/>
        <v/>
      </c>
      <c r="T131">
        <f t="shared" si="31"/>
        <v>6</v>
      </c>
      <c r="U131" t="str">
        <f t="shared" si="32"/>
        <v>KIỆN 4</v>
      </c>
      <c r="V131" t="str">
        <f>IFERROR(IF(C131&lt;&gt;"","",IF('BOM_Phan II'!$X131=1,'BOM_Phan II'!Y131*$S$6,"")),"")</f>
        <v/>
      </c>
      <c r="W131" s="3" t="str">
        <f t="shared" si="29"/>
        <v>KIỆN</v>
      </c>
      <c r="AD131" s="3" t="str">
        <f t="shared" si="30"/>
        <v/>
      </c>
    </row>
    <row r="132" spans="1:30" ht="27" hidden="1" customHeight="1">
      <c r="A132" s="70" t="str">
        <f t="shared" si="20"/>
        <v/>
      </c>
      <c r="B132" s="70" t="str">
        <f t="shared" si="21"/>
        <v/>
      </c>
      <c r="C132" s="208" t="str">
        <f>IF(IFERROR(IF(D132="","",VALUE(LEFT(D132,1))),"IN")="IN",IF(D132="I","KIỆN 1",$V$6&amp;" "&amp;MAX($AD$13:$AD131)+INDEX($C$13:N131,MATCH($V$6&amp;" "&amp;MAX($AD$13:$AD131),$C$13:$C131,0),12)),"")</f>
        <v/>
      </c>
      <c r="D132" s="210" t="str">
        <f>IF('BOM_Phan II'!$X132=1,'BOM_Phan II'!C132,"")</f>
        <v/>
      </c>
      <c r="E132" s="210" t="str">
        <f>IF('BOM_Phan II'!$X132=1,'BOM_Phan II'!D132,"")</f>
        <v/>
      </c>
      <c r="F132" s="210" t="str">
        <f>IF('BOM_Phan II'!$X132=1,'BOM_Phan II'!E132,"")</f>
        <v/>
      </c>
      <c r="G132" s="210" t="str">
        <f>IF('BOM_Phan II'!$X132=1,'BOM_Phan II'!F132,"")</f>
        <v/>
      </c>
      <c r="H132" s="210" t="str">
        <f>IF('BOM_Phan II'!$X132=1,'BOM_Phan II'!G132,"")</f>
        <v/>
      </c>
      <c r="I132" s="210" t="str">
        <f>IF('BOM_Phan II'!$X132=1,'BOM_Phan II'!H132,"")</f>
        <v/>
      </c>
      <c r="J132" s="210" t="str">
        <f t="shared" si="22"/>
        <v/>
      </c>
      <c r="K132" s="210" t="str">
        <f t="shared" si="23"/>
        <v/>
      </c>
      <c r="L132" s="210" t="str">
        <f t="shared" si="24"/>
        <v/>
      </c>
      <c r="M132" s="210" t="str">
        <f t="shared" si="25"/>
        <v/>
      </c>
      <c r="N132" s="210" t="str">
        <f t="shared" si="26"/>
        <v/>
      </c>
      <c r="O132" s="210" t="str">
        <f t="shared" si="27"/>
        <v/>
      </c>
      <c r="P132" s="84" t="str">
        <f t="shared" si="19"/>
        <v/>
      </c>
      <c r="Q132" s="209"/>
      <c r="R132" s="70" t="str">
        <f>IF(S132="IN",'BOM_Phan II'!$Y$3,"")</f>
        <v/>
      </c>
      <c r="S132" s="69" t="str">
        <f t="shared" si="28"/>
        <v/>
      </c>
      <c r="T132">
        <f t="shared" si="31"/>
        <v>6</v>
      </c>
      <c r="U132" t="str">
        <f t="shared" si="32"/>
        <v>KIỆN 4</v>
      </c>
      <c r="V132" t="str">
        <f>IFERROR(IF(C132&lt;&gt;"","",IF('BOM_Phan II'!$X132=1,'BOM_Phan II'!Y132*$S$6,"")),"")</f>
        <v/>
      </c>
      <c r="W132" s="3" t="str">
        <f t="shared" si="29"/>
        <v>KIỆN</v>
      </c>
      <c r="AD132" s="3" t="str">
        <f t="shared" si="30"/>
        <v/>
      </c>
    </row>
    <row r="133" spans="1:30" ht="27" hidden="1" customHeight="1">
      <c r="A133" s="70" t="str">
        <f t="shared" si="20"/>
        <v/>
      </c>
      <c r="B133" s="70" t="str">
        <f t="shared" si="21"/>
        <v/>
      </c>
      <c r="C133" s="208" t="str">
        <f>IF(IFERROR(IF(D133="","",VALUE(LEFT(D133,1))),"IN")="IN",IF(D133="I","KIỆN 1",$V$6&amp;" "&amp;MAX($AD$13:$AD132)+INDEX($C$13:N132,MATCH($V$6&amp;" "&amp;MAX($AD$13:$AD132),$C$13:$C132,0),12)),"")</f>
        <v/>
      </c>
      <c r="D133" s="210" t="str">
        <f>IF('BOM_Phan II'!$X133=1,'BOM_Phan II'!C133,"")</f>
        <v/>
      </c>
      <c r="E133" s="210" t="str">
        <f>IF('BOM_Phan II'!$X133=1,'BOM_Phan II'!D133,"")</f>
        <v/>
      </c>
      <c r="F133" s="210" t="str">
        <f>IF('BOM_Phan II'!$X133=1,'BOM_Phan II'!E133,"")</f>
        <v/>
      </c>
      <c r="G133" s="210" t="str">
        <f>IF('BOM_Phan II'!$X133=1,'BOM_Phan II'!F133,"")</f>
        <v/>
      </c>
      <c r="H133" s="210" t="str">
        <f>IF('BOM_Phan II'!$X133=1,'BOM_Phan II'!G133,"")</f>
        <v/>
      </c>
      <c r="I133" s="210" t="str">
        <f>IF('BOM_Phan II'!$X133=1,'BOM_Phan II'!H133,"")</f>
        <v/>
      </c>
      <c r="J133" s="210" t="str">
        <f t="shared" si="22"/>
        <v/>
      </c>
      <c r="K133" s="210" t="str">
        <f t="shared" si="23"/>
        <v/>
      </c>
      <c r="L133" s="210" t="str">
        <f t="shared" si="24"/>
        <v/>
      </c>
      <c r="M133" s="210" t="str">
        <f t="shared" si="25"/>
        <v/>
      </c>
      <c r="N133" s="210" t="str">
        <f t="shared" si="26"/>
        <v/>
      </c>
      <c r="O133" s="210" t="str">
        <f t="shared" si="27"/>
        <v/>
      </c>
      <c r="P133" s="84" t="str">
        <f t="shared" si="19"/>
        <v/>
      </c>
      <c r="Q133" s="209"/>
      <c r="R133" s="70" t="str">
        <f>IF(S133="IN",'BOM_Phan II'!$Y$3,"")</f>
        <v/>
      </c>
      <c r="S133" s="69" t="str">
        <f t="shared" si="28"/>
        <v/>
      </c>
      <c r="T133">
        <f t="shared" si="31"/>
        <v>6</v>
      </c>
      <c r="U133" t="str">
        <f t="shared" si="32"/>
        <v>KIỆN 4</v>
      </c>
      <c r="V133" t="str">
        <f>IFERROR(IF(C133&lt;&gt;"","",IF('BOM_Phan II'!$X133=1,'BOM_Phan II'!Y133*$S$6,"")),"")</f>
        <v/>
      </c>
      <c r="W133" s="3" t="str">
        <f t="shared" si="29"/>
        <v>KIỆN</v>
      </c>
      <c r="AD133" s="3" t="str">
        <f t="shared" si="30"/>
        <v/>
      </c>
    </row>
    <row r="134" spans="1:30" ht="27" hidden="1" customHeight="1">
      <c r="A134" s="70" t="str">
        <f t="shared" si="20"/>
        <v/>
      </c>
      <c r="B134" s="70" t="str">
        <f t="shared" si="21"/>
        <v/>
      </c>
      <c r="C134" s="208" t="str">
        <f>IF(IFERROR(IF(D134="","",VALUE(LEFT(D134,1))),"IN")="IN",IF(D134="I","KIỆN 1",$V$6&amp;" "&amp;MAX($AD$13:$AD133)+INDEX($C$13:N133,MATCH($V$6&amp;" "&amp;MAX($AD$13:$AD133),$C$13:$C133,0),12)),"")</f>
        <v/>
      </c>
      <c r="D134" s="210" t="str">
        <f>IF('BOM_Phan II'!$X134=1,'BOM_Phan II'!C134,"")</f>
        <v/>
      </c>
      <c r="E134" s="210" t="str">
        <f>IF('BOM_Phan II'!$X134=1,'BOM_Phan II'!D134,"")</f>
        <v/>
      </c>
      <c r="F134" s="210" t="str">
        <f>IF('BOM_Phan II'!$X134=1,'BOM_Phan II'!E134,"")</f>
        <v/>
      </c>
      <c r="G134" s="210" t="str">
        <f>IF('BOM_Phan II'!$X134=1,'BOM_Phan II'!F134,"")</f>
        <v/>
      </c>
      <c r="H134" s="210" t="str">
        <f>IF('BOM_Phan II'!$X134=1,'BOM_Phan II'!G134,"")</f>
        <v/>
      </c>
      <c r="I134" s="210" t="str">
        <f>IF('BOM_Phan II'!$X134=1,'BOM_Phan II'!H134,"")</f>
        <v/>
      </c>
      <c r="J134" s="210" t="str">
        <f t="shared" si="22"/>
        <v/>
      </c>
      <c r="K134" s="210" t="str">
        <f t="shared" si="23"/>
        <v/>
      </c>
      <c r="L134" s="210" t="str">
        <f t="shared" si="24"/>
        <v/>
      </c>
      <c r="M134" s="210" t="str">
        <f t="shared" si="25"/>
        <v/>
      </c>
      <c r="N134" s="210" t="str">
        <f t="shared" si="26"/>
        <v/>
      </c>
      <c r="O134" s="210" t="str">
        <f t="shared" si="27"/>
        <v/>
      </c>
      <c r="P134" s="84" t="str">
        <f t="shared" si="19"/>
        <v/>
      </c>
      <c r="Q134" s="209"/>
      <c r="R134" s="70" t="str">
        <f>IF(S134="IN",'BOM_Phan II'!$Y$3,"")</f>
        <v/>
      </c>
      <c r="S134" s="69" t="str">
        <f t="shared" si="28"/>
        <v/>
      </c>
      <c r="T134">
        <f t="shared" si="31"/>
        <v>6</v>
      </c>
      <c r="U134" t="str">
        <f t="shared" si="32"/>
        <v>KIỆN 4</v>
      </c>
      <c r="V134" t="str">
        <f>IFERROR(IF(C134&lt;&gt;"","",IF('BOM_Phan II'!$X134=1,'BOM_Phan II'!Y134*$S$6,"")),"")</f>
        <v/>
      </c>
      <c r="W134" s="3" t="str">
        <f t="shared" si="29"/>
        <v>KIỆN</v>
      </c>
      <c r="AD134" s="3" t="str">
        <f t="shared" si="30"/>
        <v/>
      </c>
    </row>
    <row r="135" spans="1:30" ht="27" hidden="1" customHeight="1">
      <c r="A135" s="70" t="str">
        <f t="shared" si="20"/>
        <v/>
      </c>
      <c r="B135" s="70" t="str">
        <f t="shared" si="21"/>
        <v/>
      </c>
      <c r="C135" s="208" t="str">
        <f>IF(IFERROR(IF(D135="","",VALUE(LEFT(D135,1))),"IN")="IN",IF(D135="I","KIỆN 1",$V$6&amp;" "&amp;MAX($AD$13:$AD134)+INDEX($C$13:N134,MATCH($V$6&amp;" "&amp;MAX($AD$13:$AD134),$C$13:$C134,0),12)),"")</f>
        <v/>
      </c>
      <c r="D135" s="210" t="str">
        <f>IF('BOM_Phan II'!$X135=1,'BOM_Phan II'!C135,"")</f>
        <v/>
      </c>
      <c r="E135" s="210" t="str">
        <f>IF('BOM_Phan II'!$X135=1,'BOM_Phan II'!D135,"")</f>
        <v/>
      </c>
      <c r="F135" s="210" t="str">
        <f>IF('BOM_Phan II'!$X135=1,'BOM_Phan II'!E135,"")</f>
        <v/>
      </c>
      <c r="G135" s="210" t="str">
        <f>IF('BOM_Phan II'!$X135=1,'BOM_Phan II'!F135,"")</f>
        <v/>
      </c>
      <c r="H135" s="210" t="str">
        <f>IF('BOM_Phan II'!$X135=1,'BOM_Phan II'!G135,"")</f>
        <v/>
      </c>
      <c r="I135" s="210" t="str">
        <f>IF('BOM_Phan II'!$X135=1,'BOM_Phan II'!H135,"")</f>
        <v/>
      </c>
      <c r="J135" s="210" t="str">
        <f t="shared" si="22"/>
        <v/>
      </c>
      <c r="K135" s="210" t="str">
        <f t="shared" si="23"/>
        <v/>
      </c>
      <c r="L135" s="210" t="str">
        <f t="shared" si="24"/>
        <v/>
      </c>
      <c r="M135" s="210" t="str">
        <f t="shared" si="25"/>
        <v/>
      </c>
      <c r="N135" s="210" t="str">
        <f t="shared" si="26"/>
        <v/>
      </c>
      <c r="O135" s="210" t="str">
        <f t="shared" si="27"/>
        <v/>
      </c>
      <c r="P135" s="84" t="str">
        <f t="shared" si="19"/>
        <v/>
      </c>
      <c r="Q135" s="209"/>
      <c r="R135" s="70" t="str">
        <f>IF(S135="IN",'BOM_Phan II'!$Y$3,"")</f>
        <v/>
      </c>
      <c r="S135" s="69" t="str">
        <f t="shared" si="28"/>
        <v/>
      </c>
      <c r="T135">
        <f t="shared" si="31"/>
        <v>6</v>
      </c>
      <c r="U135" t="str">
        <f t="shared" si="32"/>
        <v>KIỆN 4</v>
      </c>
      <c r="V135" t="str">
        <f>IFERROR(IF(C135&lt;&gt;"","",IF('BOM_Phan II'!$X135=1,'BOM_Phan II'!Y135*$S$6,"")),"")</f>
        <v/>
      </c>
      <c r="W135" s="3" t="str">
        <f t="shared" si="29"/>
        <v>KIỆN</v>
      </c>
      <c r="AD135" s="3" t="str">
        <f t="shared" si="30"/>
        <v/>
      </c>
    </row>
    <row r="136" spans="1:30" ht="27" hidden="1" customHeight="1">
      <c r="A136" s="70" t="str">
        <f t="shared" si="20"/>
        <v/>
      </c>
      <c r="B136" s="70" t="str">
        <f t="shared" si="21"/>
        <v/>
      </c>
      <c r="C136" s="208" t="str">
        <f>IF(IFERROR(IF(D136="","",VALUE(LEFT(D136,1))),"IN")="IN",IF(D136="I","KIỆN 1",$V$6&amp;" "&amp;MAX($AD$13:$AD135)+INDEX($C$13:N135,MATCH($V$6&amp;" "&amp;MAX($AD$13:$AD135),$C$13:$C135,0),12)),"")</f>
        <v/>
      </c>
      <c r="D136" s="210" t="str">
        <f>IF('BOM_Phan II'!$X136=1,'BOM_Phan II'!C136,"")</f>
        <v/>
      </c>
      <c r="E136" s="210" t="str">
        <f>IF('BOM_Phan II'!$X136=1,'BOM_Phan II'!D136,"")</f>
        <v/>
      </c>
      <c r="F136" s="210" t="str">
        <f>IF('BOM_Phan II'!$X136=1,'BOM_Phan II'!E136,"")</f>
        <v/>
      </c>
      <c r="G136" s="210" t="str">
        <f>IF('BOM_Phan II'!$X136=1,'BOM_Phan II'!F136,"")</f>
        <v/>
      </c>
      <c r="H136" s="210" t="str">
        <f>IF('BOM_Phan II'!$X136=1,'BOM_Phan II'!G136,"")</f>
        <v/>
      </c>
      <c r="I136" s="210" t="str">
        <f>IF('BOM_Phan II'!$X136=1,'BOM_Phan II'!H136,"")</f>
        <v/>
      </c>
      <c r="J136" s="210" t="str">
        <f t="shared" si="22"/>
        <v/>
      </c>
      <c r="K136" s="210" t="str">
        <f t="shared" si="23"/>
        <v/>
      </c>
      <c r="L136" s="210" t="str">
        <f t="shared" si="24"/>
        <v/>
      </c>
      <c r="M136" s="210" t="str">
        <f t="shared" si="25"/>
        <v/>
      </c>
      <c r="N136" s="210" t="str">
        <f t="shared" si="26"/>
        <v/>
      </c>
      <c r="O136" s="210" t="str">
        <f t="shared" si="27"/>
        <v/>
      </c>
      <c r="P136" s="84" t="str">
        <f t="shared" si="19"/>
        <v/>
      </c>
      <c r="Q136" s="209"/>
      <c r="R136" s="70" t="str">
        <f>IF(S136="IN",'BOM_Phan II'!$Y$3,"")</f>
        <v/>
      </c>
      <c r="S136" s="69" t="str">
        <f t="shared" si="28"/>
        <v/>
      </c>
      <c r="T136">
        <f t="shared" si="31"/>
        <v>6</v>
      </c>
      <c r="U136" t="str">
        <f t="shared" si="32"/>
        <v>KIỆN 4</v>
      </c>
      <c r="V136" t="str">
        <f>IFERROR(IF(C136&lt;&gt;"","",IF('BOM_Phan II'!$X136=1,'BOM_Phan II'!Y136*$S$6,"")),"")</f>
        <v/>
      </c>
      <c r="W136" s="3" t="str">
        <f t="shared" si="29"/>
        <v>KIỆN</v>
      </c>
      <c r="AD136" s="3" t="str">
        <f t="shared" si="30"/>
        <v/>
      </c>
    </row>
    <row r="137" spans="1:30" ht="27" hidden="1" customHeight="1">
      <c r="A137" s="70" t="str">
        <f t="shared" si="20"/>
        <v/>
      </c>
      <c r="B137" s="70" t="str">
        <f t="shared" si="21"/>
        <v/>
      </c>
      <c r="C137" s="208" t="str">
        <f>IF(IFERROR(IF(D137="","",VALUE(LEFT(D137,1))),"IN")="IN",IF(D137="I","KIỆN 1",$V$6&amp;" "&amp;MAX($AD$13:$AD136)+INDEX($C$13:N136,MATCH($V$6&amp;" "&amp;MAX($AD$13:$AD136),$C$13:$C136,0),12)),"")</f>
        <v/>
      </c>
      <c r="D137" s="210" t="str">
        <f>IF('BOM_Phan II'!$X137=1,'BOM_Phan II'!C137,"")</f>
        <v/>
      </c>
      <c r="E137" s="210" t="str">
        <f>IF('BOM_Phan II'!$X137=1,'BOM_Phan II'!D137,"")</f>
        <v/>
      </c>
      <c r="F137" s="210" t="str">
        <f>IF('BOM_Phan II'!$X137=1,'BOM_Phan II'!E137,"")</f>
        <v/>
      </c>
      <c r="G137" s="210" t="str">
        <f>IF('BOM_Phan II'!$X137=1,'BOM_Phan II'!F137,"")</f>
        <v/>
      </c>
      <c r="H137" s="210" t="str">
        <f>IF('BOM_Phan II'!$X137=1,'BOM_Phan II'!G137,"")</f>
        <v/>
      </c>
      <c r="I137" s="210" t="str">
        <f>IF('BOM_Phan II'!$X137=1,'BOM_Phan II'!H137,"")</f>
        <v/>
      </c>
      <c r="J137" s="210" t="str">
        <f t="shared" si="22"/>
        <v/>
      </c>
      <c r="K137" s="210" t="str">
        <f t="shared" si="23"/>
        <v/>
      </c>
      <c r="L137" s="210" t="str">
        <f t="shared" si="24"/>
        <v/>
      </c>
      <c r="M137" s="210" t="str">
        <f t="shared" si="25"/>
        <v/>
      </c>
      <c r="N137" s="210" t="str">
        <f t="shared" si="26"/>
        <v/>
      </c>
      <c r="O137" s="210" t="str">
        <f t="shared" si="27"/>
        <v/>
      </c>
      <c r="P137" s="84" t="str">
        <f t="shared" si="19"/>
        <v/>
      </c>
      <c r="Q137" s="209"/>
      <c r="R137" s="70" t="str">
        <f>IF(S137="IN",'BOM_Phan II'!$Y$3,"")</f>
        <v/>
      </c>
      <c r="S137" s="69" t="str">
        <f t="shared" si="28"/>
        <v/>
      </c>
      <c r="T137">
        <f t="shared" si="31"/>
        <v>6</v>
      </c>
      <c r="U137" t="str">
        <f t="shared" si="32"/>
        <v>KIỆN 4</v>
      </c>
      <c r="V137" t="str">
        <f>IFERROR(IF(C137&lt;&gt;"","",IF('BOM_Phan II'!$X137=1,'BOM_Phan II'!Y137*$S$6,"")),"")</f>
        <v/>
      </c>
      <c r="W137" s="3" t="str">
        <f t="shared" si="29"/>
        <v>KIỆN</v>
      </c>
      <c r="AD137" s="3" t="str">
        <f t="shared" si="30"/>
        <v/>
      </c>
    </row>
    <row r="138" spans="1:30" ht="27" hidden="1" customHeight="1">
      <c r="A138" s="70" t="str">
        <f t="shared" si="20"/>
        <v/>
      </c>
      <c r="B138" s="70" t="str">
        <f t="shared" si="21"/>
        <v/>
      </c>
      <c r="C138" s="208" t="str">
        <f>IF(IFERROR(IF(D138="","",VALUE(LEFT(D138,1))),"IN")="IN",IF(D138="I","KIỆN 1",$V$6&amp;" "&amp;MAX($AD$13:$AD137)+INDEX($C$13:N137,MATCH($V$6&amp;" "&amp;MAX($AD$13:$AD137),$C$13:$C137,0),12)),"")</f>
        <v/>
      </c>
      <c r="D138" s="210" t="str">
        <f>IF('BOM_Phan II'!$X138=1,'BOM_Phan II'!C138,"")</f>
        <v/>
      </c>
      <c r="E138" s="210" t="str">
        <f>IF('BOM_Phan II'!$X138=1,'BOM_Phan II'!D138,"")</f>
        <v/>
      </c>
      <c r="F138" s="210" t="str">
        <f>IF('BOM_Phan II'!$X138=1,'BOM_Phan II'!E138,"")</f>
        <v/>
      </c>
      <c r="G138" s="210" t="str">
        <f>IF('BOM_Phan II'!$X138=1,'BOM_Phan II'!F138,"")</f>
        <v/>
      </c>
      <c r="H138" s="210" t="str">
        <f>IF('BOM_Phan II'!$X138=1,'BOM_Phan II'!G138,"")</f>
        <v/>
      </c>
      <c r="I138" s="210" t="str">
        <f>IF('BOM_Phan II'!$X138=1,'BOM_Phan II'!H138,"")</f>
        <v/>
      </c>
      <c r="J138" s="210" t="str">
        <f t="shared" si="22"/>
        <v/>
      </c>
      <c r="K138" s="210" t="str">
        <f t="shared" si="23"/>
        <v/>
      </c>
      <c r="L138" s="210" t="str">
        <f t="shared" si="24"/>
        <v/>
      </c>
      <c r="M138" s="210" t="str">
        <f t="shared" si="25"/>
        <v/>
      </c>
      <c r="N138" s="210" t="str">
        <f t="shared" si="26"/>
        <v/>
      </c>
      <c r="O138" s="210" t="str">
        <f t="shared" si="27"/>
        <v/>
      </c>
      <c r="P138" s="84" t="str">
        <f t="shared" si="19"/>
        <v/>
      </c>
      <c r="Q138" s="209"/>
      <c r="R138" s="70" t="str">
        <f>IF(S138="IN",'BOM_Phan II'!$Y$3,"")</f>
        <v/>
      </c>
      <c r="S138" s="69" t="str">
        <f t="shared" si="28"/>
        <v/>
      </c>
      <c r="T138">
        <f t="shared" si="31"/>
        <v>6</v>
      </c>
      <c r="U138" t="str">
        <f t="shared" si="32"/>
        <v>KIỆN 4</v>
      </c>
      <c r="V138" t="str">
        <f>IFERROR(IF(C138&lt;&gt;"","",IF('BOM_Phan II'!$X138=1,'BOM_Phan II'!Y138*$S$6,"")),"")</f>
        <v/>
      </c>
      <c r="W138" s="3" t="str">
        <f t="shared" si="29"/>
        <v>KIỆN</v>
      </c>
      <c r="AD138" s="3" t="str">
        <f t="shared" si="30"/>
        <v/>
      </c>
    </row>
    <row r="139" spans="1:30" ht="27" hidden="1" customHeight="1">
      <c r="A139" s="70" t="str">
        <f t="shared" si="20"/>
        <v/>
      </c>
      <c r="B139" s="70" t="str">
        <f t="shared" si="21"/>
        <v/>
      </c>
      <c r="C139" s="208" t="str">
        <f>IF(IFERROR(IF(D139="","",VALUE(LEFT(D139,1))),"IN")="IN",IF(D139="I","KIỆN 1",$V$6&amp;" "&amp;MAX($AD$13:$AD138)+INDEX($C$13:N138,MATCH($V$6&amp;" "&amp;MAX($AD$13:$AD138),$C$13:$C138,0),12)),"")</f>
        <v/>
      </c>
      <c r="D139" s="210" t="str">
        <f>IF('BOM_Phan II'!$X139=1,'BOM_Phan II'!C139,"")</f>
        <v/>
      </c>
      <c r="E139" s="210" t="str">
        <f>IF('BOM_Phan II'!$X139=1,'BOM_Phan II'!D139,"")</f>
        <v/>
      </c>
      <c r="F139" s="210" t="str">
        <f>IF('BOM_Phan II'!$X139=1,'BOM_Phan II'!E139,"")</f>
        <v/>
      </c>
      <c r="G139" s="210" t="str">
        <f>IF('BOM_Phan II'!$X139=1,'BOM_Phan II'!F139,"")</f>
        <v/>
      </c>
      <c r="H139" s="210" t="str">
        <f>IF('BOM_Phan II'!$X139=1,'BOM_Phan II'!G139,"")</f>
        <v/>
      </c>
      <c r="I139" s="210" t="str">
        <f>IF('BOM_Phan II'!$X139=1,'BOM_Phan II'!H139,"")</f>
        <v/>
      </c>
      <c r="J139" s="210" t="str">
        <f t="shared" si="22"/>
        <v/>
      </c>
      <c r="K139" s="210" t="str">
        <f t="shared" si="23"/>
        <v/>
      </c>
      <c r="L139" s="210" t="str">
        <f t="shared" si="24"/>
        <v/>
      </c>
      <c r="M139" s="210" t="str">
        <f t="shared" si="25"/>
        <v/>
      </c>
      <c r="N139" s="210" t="str">
        <f t="shared" si="26"/>
        <v/>
      </c>
      <c r="O139" s="210" t="str">
        <f t="shared" si="27"/>
        <v/>
      </c>
      <c r="P139" s="84" t="str">
        <f t="shared" si="19"/>
        <v/>
      </c>
      <c r="Q139" s="209"/>
      <c r="R139" s="70" t="str">
        <f>IF(S139="IN",'BOM_Phan II'!$Y$3,"")</f>
        <v/>
      </c>
      <c r="S139" s="69" t="str">
        <f t="shared" si="28"/>
        <v/>
      </c>
      <c r="T139">
        <f t="shared" si="31"/>
        <v>6</v>
      </c>
      <c r="U139" t="str">
        <f t="shared" si="32"/>
        <v>KIỆN 4</v>
      </c>
      <c r="V139" t="str">
        <f>IFERROR(IF(C139&lt;&gt;"","",IF('BOM_Phan II'!$X139=1,'BOM_Phan II'!Y139*$S$6,"")),"")</f>
        <v/>
      </c>
      <c r="W139" s="3" t="str">
        <f t="shared" si="29"/>
        <v>KIỆN</v>
      </c>
      <c r="AD139" s="3" t="str">
        <f t="shared" si="30"/>
        <v/>
      </c>
    </row>
    <row r="140" spans="1:30" ht="27" hidden="1" customHeight="1">
      <c r="A140" s="70" t="str">
        <f t="shared" si="20"/>
        <v/>
      </c>
      <c r="B140" s="70" t="str">
        <f t="shared" si="21"/>
        <v/>
      </c>
      <c r="C140" s="208" t="str">
        <f>IF(IFERROR(IF(D140="","",VALUE(LEFT(D140,1))),"IN")="IN",IF(D140="I","KIỆN 1",$V$6&amp;" "&amp;MAX($AD$13:$AD139)+INDEX($C$13:N139,MATCH($V$6&amp;" "&amp;MAX($AD$13:$AD139),$C$13:$C139,0),12)),"")</f>
        <v/>
      </c>
      <c r="D140" s="210" t="str">
        <f>IF('BOM_Phan II'!$X140=1,'BOM_Phan II'!C140,"")</f>
        <v/>
      </c>
      <c r="E140" s="210" t="str">
        <f>IF('BOM_Phan II'!$X140=1,'BOM_Phan II'!D140,"")</f>
        <v/>
      </c>
      <c r="F140" s="210" t="str">
        <f>IF('BOM_Phan II'!$X140=1,'BOM_Phan II'!E140,"")</f>
        <v/>
      </c>
      <c r="G140" s="210" t="str">
        <f>IF('BOM_Phan II'!$X140=1,'BOM_Phan II'!F140,"")</f>
        <v/>
      </c>
      <c r="H140" s="210" t="str">
        <f>IF('BOM_Phan II'!$X140=1,'BOM_Phan II'!G140,"")</f>
        <v/>
      </c>
      <c r="I140" s="210" t="str">
        <f>IF('BOM_Phan II'!$X140=1,'BOM_Phan II'!H140,"")</f>
        <v/>
      </c>
      <c r="J140" s="210" t="str">
        <f t="shared" si="22"/>
        <v/>
      </c>
      <c r="K140" s="210" t="str">
        <f t="shared" si="23"/>
        <v/>
      </c>
      <c r="L140" s="210" t="str">
        <f t="shared" si="24"/>
        <v/>
      </c>
      <c r="M140" s="210" t="str">
        <f t="shared" si="25"/>
        <v/>
      </c>
      <c r="N140" s="210" t="str">
        <f t="shared" si="26"/>
        <v/>
      </c>
      <c r="O140" s="210" t="str">
        <f t="shared" si="27"/>
        <v/>
      </c>
      <c r="P140" s="84" t="str">
        <f t="shared" si="19"/>
        <v/>
      </c>
      <c r="Q140" s="209"/>
      <c r="R140" s="70" t="str">
        <f>IF(S140="IN",'BOM_Phan II'!$Y$3,"")</f>
        <v/>
      </c>
      <c r="S140" s="69" t="str">
        <f t="shared" si="28"/>
        <v/>
      </c>
      <c r="T140">
        <f t="shared" si="31"/>
        <v>6</v>
      </c>
      <c r="U140" t="str">
        <f t="shared" si="32"/>
        <v>KIỆN 4</v>
      </c>
      <c r="V140" t="str">
        <f>IFERROR(IF(C140&lt;&gt;"","",IF('BOM_Phan II'!$X140=1,'BOM_Phan II'!Y140*$S$6,"")),"")</f>
        <v/>
      </c>
      <c r="W140" s="3" t="str">
        <f t="shared" si="29"/>
        <v>KIỆN</v>
      </c>
      <c r="AD140" s="3" t="str">
        <f t="shared" si="30"/>
        <v/>
      </c>
    </row>
    <row r="141" spans="1:30" ht="27" hidden="1" customHeight="1">
      <c r="A141" s="70" t="str">
        <f t="shared" si="20"/>
        <v/>
      </c>
      <c r="B141" s="70" t="str">
        <f t="shared" si="21"/>
        <v/>
      </c>
      <c r="C141" s="208" t="str">
        <f>IF(IFERROR(IF(D141="","",VALUE(LEFT(D141,1))),"IN")="IN",IF(D141="I","KIỆN 1",$V$6&amp;" "&amp;MAX($AD$13:$AD140)+INDEX($C$13:N140,MATCH($V$6&amp;" "&amp;MAX($AD$13:$AD140),$C$13:$C140,0),12)),"")</f>
        <v/>
      </c>
      <c r="D141" s="210" t="str">
        <f>IF('BOM_Phan II'!$X141=1,'BOM_Phan II'!C141,"")</f>
        <v/>
      </c>
      <c r="E141" s="210" t="str">
        <f>IF('BOM_Phan II'!$X141=1,'BOM_Phan II'!D141,"")</f>
        <v/>
      </c>
      <c r="F141" s="210" t="str">
        <f>IF('BOM_Phan II'!$X141=1,'BOM_Phan II'!E141,"")</f>
        <v/>
      </c>
      <c r="G141" s="210" t="str">
        <f>IF('BOM_Phan II'!$X141=1,'BOM_Phan II'!F141,"")</f>
        <v/>
      </c>
      <c r="H141" s="210" t="str">
        <f>IF('BOM_Phan II'!$X141=1,'BOM_Phan II'!G141,"")</f>
        <v/>
      </c>
      <c r="I141" s="210" t="str">
        <f>IF('BOM_Phan II'!$X141=1,'BOM_Phan II'!H141,"")</f>
        <v/>
      </c>
      <c r="J141" s="210" t="str">
        <f t="shared" si="22"/>
        <v/>
      </c>
      <c r="K141" s="210" t="str">
        <f t="shared" si="23"/>
        <v/>
      </c>
      <c r="L141" s="210" t="str">
        <f t="shared" si="24"/>
        <v/>
      </c>
      <c r="M141" s="210" t="str">
        <f t="shared" si="25"/>
        <v/>
      </c>
      <c r="N141" s="210" t="str">
        <f t="shared" si="26"/>
        <v/>
      </c>
      <c r="O141" s="210" t="str">
        <f t="shared" si="27"/>
        <v/>
      </c>
      <c r="P141" s="84" t="str">
        <f t="shared" ref="P141:P204" si="33">IFERROR(IF(C141&lt;&gt;"",SUMIFS($V$13:$V$406,$U$13:$U$406,C141),V141),"")</f>
        <v/>
      </c>
      <c r="Q141" s="209"/>
      <c r="R141" s="70" t="str">
        <f>IF(S141="IN",'BOM_Phan II'!$Y$3,"")</f>
        <v/>
      </c>
      <c r="S141" s="69" t="str">
        <f t="shared" si="28"/>
        <v/>
      </c>
      <c r="T141">
        <f t="shared" si="31"/>
        <v>6</v>
      </c>
      <c r="U141" t="str">
        <f t="shared" si="32"/>
        <v>KIỆN 4</v>
      </c>
      <c r="V141" t="str">
        <f>IFERROR(IF(C141&lt;&gt;"","",IF('BOM_Phan II'!$X141=1,'BOM_Phan II'!Y141*$S$6,"")),"")</f>
        <v/>
      </c>
      <c r="W141" s="3" t="str">
        <f t="shared" si="29"/>
        <v>KIỆN</v>
      </c>
      <c r="AD141" s="3" t="str">
        <f t="shared" si="30"/>
        <v/>
      </c>
    </row>
    <row r="142" spans="1:30" ht="27" hidden="1" customHeight="1">
      <c r="A142" s="70" t="str">
        <f t="shared" si="0"/>
        <v/>
      </c>
      <c r="B142" s="70" t="str">
        <f t="shared" si="1"/>
        <v/>
      </c>
      <c r="C142" s="208" t="str">
        <f>IF(IFERROR(IF(D142="","",VALUE(LEFT(D142,1))),"IN")="IN",IF(D142="I","KIỆN 1",$V$6&amp;" "&amp;MAX(#REF!)+INDEX(#REF!,MATCH($V$6&amp;" "&amp;MAX(#REF!),#REF!,0),12)),"")</f>
        <v/>
      </c>
      <c r="D142" s="210" t="str">
        <f>IF('BOM_Phan II'!$X142=1,'BOM_Phan II'!C142,"")</f>
        <v/>
      </c>
      <c r="E142" s="210" t="str">
        <f>IF('BOM_Phan II'!$X142=1,'BOM_Phan II'!D142,"")</f>
        <v/>
      </c>
      <c r="F142" s="210" t="str">
        <f>IF('BOM_Phan II'!$X142=1,'BOM_Phan II'!E142,"")</f>
        <v/>
      </c>
      <c r="G142" s="210" t="str">
        <f>IF('BOM_Phan II'!$X142=1,'BOM_Phan II'!F142,"")</f>
        <v/>
      </c>
      <c r="H142" s="210" t="str">
        <f>IF('BOM_Phan II'!$X142=1,'BOM_Phan II'!G142,"")</f>
        <v/>
      </c>
      <c r="I142" s="210" t="str">
        <f>IF('BOM_Phan II'!$X142=1,'BOM_Phan II'!H142,"")</f>
        <v/>
      </c>
      <c r="J142" s="210" t="str">
        <f t="shared" si="13"/>
        <v/>
      </c>
      <c r="K142" s="210" t="str">
        <f t="shared" si="6"/>
        <v/>
      </c>
      <c r="L142" s="210" t="str">
        <f t="shared" si="7"/>
        <v/>
      </c>
      <c r="M142" s="210" t="str">
        <f t="shared" si="8"/>
        <v/>
      </c>
      <c r="N142" s="210" t="str">
        <f t="shared" si="14"/>
        <v/>
      </c>
      <c r="O142" s="210" t="str">
        <f t="shared" si="15"/>
        <v/>
      </c>
      <c r="P142" s="84" t="str">
        <f t="shared" si="33"/>
        <v/>
      </c>
      <c r="Q142" s="209"/>
      <c r="R142" s="70" t="str">
        <f>IF(S142="IN",'BOM_Phan II'!$Y$3,"")</f>
        <v/>
      </c>
      <c r="S142" s="69" t="str">
        <f t="shared" si="4"/>
        <v/>
      </c>
      <c r="T142">
        <f t="shared" si="31"/>
        <v>6</v>
      </c>
      <c r="U142" t="str">
        <f t="shared" si="32"/>
        <v>KIỆN 4</v>
      </c>
      <c r="V142" t="str">
        <f>IFERROR(IF(C142&lt;&gt;"","",IF('BOM_Phan II'!$X142=1,'BOM_Phan II'!Y142*$S$6,"")),"")</f>
        <v/>
      </c>
      <c r="W142" s="3" t="str">
        <f t="shared" si="11"/>
        <v>KIỆN</v>
      </c>
      <c r="AD142" s="3" t="str">
        <f t="shared" si="12"/>
        <v/>
      </c>
    </row>
    <row r="143" spans="1:30" ht="27" hidden="1" customHeight="1">
      <c r="A143" s="70" t="str">
        <f t="shared" si="0"/>
        <v/>
      </c>
      <c r="B143" s="70" t="str">
        <f t="shared" si="1"/>
        <v/>
      </c>
      <c r="C143" s="208" t="str">
        <f>IF(IFERROR(IF(D143="","",VALUE(LEFT(D143,1))),"IN")="IN",IF(D143="I","KIỆN 1",$V$6&amp;" "&amp;MAX($AD$13:$AD142)+INDEX($C$13:N142,MATCH($V$6&amp;" "&amp;MAX($AD$13:$AD142),$C$13:$C142,0),12)),"")</f>
        <v/>
      </c>
      <c r="D143" s="210" t="str">
        <f>IF('BOM_Phan II'!$X143=1,'BOM_Phan II'!C143,"")</f>
        <v/>
      </c>
      <c r="E143" s="210" t="str">
        <f>IF('BOM_Phan II'!$X143=1,'BOM_Phan II'!D143,"")</f>
        <v/>
      </c>
      <c r="F143" s="210" t="str">
        <f>IF('BOM_Phan II'!$X143=1,'BOM_Phan II'!E143,"")</f>
        <v/>
      </c>
      <c r="G143" s="210" t="str">
        <f>IF('BOM_Phan II'!$X143=1,'BOM_Phan II'!F143,"")</f>
        <v/>
      </c>
      <c r="H143" s="210" t="str">
        <f>IF('BOM_Phan II'!$X143=1,'BOM_Phan II'!G143,"")</f>
        <v/>
      </c>
      <c r="I143" s="210" t="str">
        <f>IF('BOM_Phan II'!$X143=1,'BOM_Phan II'!H143,"")</f>
        <v/>
      </c>
      <c r="J143" s="210" t="str">
        <f t="shared" si="13"/>
        <v/>
      </c>
      <c r="K143" s="210" t="str">
        <f t="shared" si="6"/>
        <v/>
      </c>
      <c r="L143" s="210" t="str">
        <f t="shared" si="7"/>
        <v/>
      </c>
      <c r="M143" s="210" t="str">
        <f t="shared" si="8"/>
        <v/>
      </c>
      <c r="N143" s="210" t="str">
        <f t="shared" si="14"/>
        <v/>
      </c>
      <c r="O143" s="210" t="str">
        <f t="shared" si="15"/>
        <v/>
      </c>
      <c r="P143" s="84" t="str">
        <f t="shared" si="33"/>
        <v/>
      </c>
      <c r="Q143" s="209"/>
      <c r="R143" s="70" t="str">
        <f>IF(S143="IN",'BOM_Phan II'!$Y$3,"")</f>
        <v/>
      </c>
      <c r="S143" s="69" t="str">
        <f t="shared" si="4"/>
        <v/>
      </c>
      <c r="T143">
        <f t="shared" si="31"/>
        <v>6</v>
      </c>
      <c r="U143" t="str">
        <f t="shared" si="32"/>
        <v>KIỆN 4</v>
      </c>
      <c r="V143" t="str">
        <f>IFERROR(IF(C143&lt;&gt;"","",IF('BOM_Phan II'!$X143=1,'BOM_Phan II'!Y143*$S$6,"")),"")</f>
        <v/>
      </c>
      <c r="W143" s="3" t="str">
        <f t="shared" si="11"/>
        <v>KIỆN</v>
      </c>
      <c r="AD143" s="3" t="str">
        <f t="shared" si="12"/>
        <v/>
      </c>
    </row>
    <row r="144" spans="1:30" ht="27" hidden="1" customHeight="1">
      <c r="A144" s="70" t="str">
        <f t="shared" si="0"/>
        <v/>
      </c>
      <c r="B144" s="70" t="str">
        <f t="shared" si="1"/>
        <v/>
      </c>
      <c r="C144" s="208" t="str">
        <f>IF(IFERROR(IF(D144="","",VALUE(LEFT(D144,1))),"IN")="IN",IF(D144="I","KIỆN 1",$V$6&amp;" "&amp;MAX($AD$13:$AD143)+INDEX($C$13:N143,MATCH($V$6&amp;" "&amp;MAX($AD$13:$AD143),$C$13:$C143,0),12)),"")</f>
        <v/>
      </c>
      <c r="D144" s="210" t="str">
        <f>IF('BOM_Phan II'!$X144=1,'BOM_Phan II'!C144,"")</f>
        <v/>
      </c>
      <c r="E144" s="210" t="str">
        <f>IF('BOM_Phan II'!$X144=1,'BOM_Phan II'!D144,"")</f>
        <v/>
      </c>
      <c r="F144" s="210" t="str">
        <f>IF('BOM_Phan II'!$X144=1,'BOM_Phan II'!E144,"")</f>
        <v/>
      </c>
      <c r="G144" s="210" t="str">
        <f>IF('BOM_Phan II'!$X144=1,'BOM_Phan II'!F144,"")</f>
        <v/>
      </c>
      <c r="H144" s="210" t="str">
        <f>IF('BOM_Phan II'!$X144=1,'BOM_Phan II'!G144,"")</f>
        <v/>
      </c>
      <c r="I144" s="210" t="str">
        <f>IF('BOM_Phan II'!$X144=1,'BOM_Phan II'!H144,"")</f>
        <v/>
      </c>
      <c r="J144" s="210" t="str">
        <f t="shared" si="13"/>
        <v/>
      </c>
      <c r="K144" s="210" t="str">
        <f t="shared" si="6"/>
        <v/>
      </c>
      <c r="L144" s="210" t="str">
        <f t="shared" si="7"/>
        <v/>
      </c>
      <c r="M144" s="210" t="str">
        <f t="shared" si="8"/>
        <v/>
      </c>
      <c r="N144" s="210" t="str">
        <f t="shared" si="14"/>
        <v/>
      </c>
      <c r="O144" s="210" t="str">
        <f t="shared" si="15"/>
        <v/>
      </c>
      <c r="P144" s="84" t="str">
        <f t="shared" si="33"/>
        <v/>
      </c>
      <c r="Q144" s="209"/>
      <c r="R144" s="70" t="str">
        <f>IF(S144="IN",'BOM_Phan II'!$Y$3,"")</f>
        <v/>
      </c>
      <c r="S144" s="69" t="str">
        <f t="shared" si="4"/>
        <v/>
      </c>
      <c r="T144">
        <f t="shared" si="31"/>
        <v>6</v>
      </c>
      <c r="U144" t="str">
        <f t="shared" si="32"/>
        <v>KIỆN 4</v>
      </c>
      <c r="V144" t="str">
        <f>IFERROR(IF(C144&lt;&gt;"","",IF('BOM_Phan II'!$X144=1,'BOM_Phan II'!Y144*$S$6,"")),"")</f>
        <v/>
      </c>
      <c r="W144" s="3" t="str">
        <f t="shared" si="11"/>
        <v>KIỆN</v>
      </c>
      <c r="AD144" s="3" t="str">
        <f t="shared" si="12"/>
        <v/>
      </c>
    </row>
    <row r="145" spans="1:30" ht="27" hidden="1" customHeight="1">
      <c r="A145" s="70" t="str">
        <f t="shared" si="0"/>
        <v/>
      </c>
      <c r="B145" s="70" t="str">
        <f t="shared" si="1"/>
        <v/>
      </c>
      <c r="C145" s="208" t="str">
        <f>IF(IFERROR(IF(D145="","",VALUE(LEFT(D145,1))),"IN")="IN",IF(D145="I","KIỆN 1",$V$6&amp;" "&amp;MAX($AD$13:$AD144)+INDEX($C$13:N144,MATCH($V$6&amp;" "&amp;MAX($AD$13:$AD144),$C$13:$C144,0),12)),"")</f>
        <v/>
      </c>
      <c r="D145" s="210" t="str">
        <f>IF('BOM_Phan II'!$X145=1,'BOM_Phan II'!C145,"")</f>
        <v/>
      </c>
      <c r="E145" s="210" t="str">
        <f>IF('BOM_Phan II'!$X145=1,'BOM_Phan II'!D145,"")</f>
        <v/>
      </c>
      <c r="F145" s="210" t="str">
        <f>IF('BOM_Phan II'!$X145=1,'BOM_Phan II'!E145,"")</f>
        <v/>
      </c>
      <c r="G145" s="210" t="str">
        <f>IF('BOM_Phan II'!$X145=1,'BOM_Phan II'!F145,"")</f>
        <v/>
      </c>
      <c r="H145" s="210" t="str">
        <f>IF('BOM_Phan II'!$X145=1,'BOM_Phan II'!G145,"")</f>
        <v/>
      </c>
      <c r="I145" s="210" t="str">
        <f>IF('BOM_Phan II'!$X145=1,'BOM_Phan II'!H145,"")</f>
        <v/>
      </c>
      <c r="J145" s="210" t="str">
        <f t="shared" si="13"/>
        <v/>
      </c>
      <c r="K145" s="210" t="str">
        <f t="shared" si="6"/>
        <v/>
      </c>
      <c r="L145" s="210" t="str">
        <f t="shared" si="7"/>
        <v/>
      </c>
      <c r="M145" s="210" t="str">
        <f t="shared" si="8"/>
        <v/>
      </c>
      <c r="N145" s="210" t="str">
        <f t="shared" si="14"/>
        <v/>
      </c>
      <c r="O145" s="210" t="str">
        <f t="shared" si="15"/>
        <v/>
      </c>
      <c r="P145" s="84" t="str">
        <f t="shared" si="33"/>
        <v/>
      </c>
      <c r="Q145" s="209"/>
      <c r="R145" s="70" t="str">
        <f>IF(S145="IN",'BOM_Phan II'!$Y$3,"")</f>
        <v/>
      </c>
      <c r="S145" s="69" t="str">
        <f t="shared" si="4"/>
        <v/>
      </c>
      <c r="T145">
        <f t="shared" si="31"/>
        <v>6</v>
      </c>
      <c r="U145" t="str">
        <f t="shared" si="32"/>
        <v>KIỆN 4</v>
      </c>
      <c r="V145" t="str">
        <f>IFERROR(IF(C145&lt;&gt;"","",IF('BOM_Phan II'!$X145=1,'BOM_Phan II'!Y145*$S$6,"")),"")</f>
        <v/>
      </c>
      <c r="W145" s="3" t="str">
        <f t="shared" si="11"/>
        <v>KIỆN</v>
      </c>
      <c r="AD145" s="3" t="str">
        <f t="shared" si="12"/>
        <v/>
      </c>
    </row>
    <row r="146" spans="1:30" ht="27" hidden="1" customHeight="1">
      <c r="A146" s="70" t="str">
        <f t="shared" si="0"/>
        <v/>
      </c>
      <c r="B146" s="70" t="str">
        <f t="shared" si="1"/>
        <v/>
      </c>
      <c r="C146" s="208" t="str">
        <f>IF(IFERROR(IF(D146="","",VALUE(LEFT(D146,1))),"IN")="IN",IF(D146="I","KIỆN 1",$V$6&amp;" "&amp;MAX($AD$13:$AD145)+INDEX($C$13:N145,MATCH($V$6&amp;" "&amp;MAX($AD$13:$AD145),$C$13:$C145,0),12)),"")</f>
        <v/>
      </c>
      <c r="D146" s="210" t="str">
        <f>IF('BOM_Phan II'!$X146=1,'BOM_Phan II'!C146,"")</f>
        <v/>
      </c>
      <c r="E146" s="210" t="str">
        <f>IF('BOM_Phan II'!$X146=1,'BOM_Phan II'!D146,"")</f>
        <v/>
      </c>
      <c r="F146" s="210" t="str">
        <f>IF('BOM_Phan II'!$X146=1,'BOM_Phan II'!E146,"")</f>
        <v/>
      </c>
      <c r="G146" s="210" t="str">
        <f>IF('BOM_Phan II'!$X146=1,'BOM_Phan II'!F146,"")</f>
        <v/>
      </c>
      <c r="H146" s="210" t="str">
        <f>IF('BOM_Phan II'!$X146=1,'BOM_Phan II'!G146,"")</f>
        <v/>
      </c>
      <c r="I146" s="210" t="str">
        <f>IF('BOM_Phan II'!$X146=1,'BOM_Phan II'!H146,"")</f>
        <v/>
      </c>
      <c r="J146" s="210" t="str">
        <f t="shared" si="13"/>
        <v/>
      </c>
      <c r="K146" s="210" t="str">
        <f t="shared" si="6"/>
        <v/>
      </c>
      <c r="L146" s="210" t="str">
        <f t="shared" si="7"/>
        <v/>
      </c>
      <c r="M146" s="210" t="str">
        <f t="shared" si="8"/>
        <v/>
      </c>
      <c r="N146" s="210" t="str">
        <f t="shared" si="14"/>
        <v/>
      </c>
      <c r="O146" s="210" t="str">
        <f t="shared" si="15"/>
        <v/>
      </c>
      <c r="P146" s="84" t="str">
        <f t="shared" si="33"/>
        <v/>
      </c>
      <c r="Q146" s="209"/>
      <c r="R146" s="70" t="str">
        <f>IF(S146="IN",'BOM_Phan II'!$Y$3,"")</f>
        <v/>
      </c>
      <c r="S146" s="69" t="str">
        <f t="shared" si="4"/>
        <v/>
      </c>
      <c r="T146">
        <f t="shared" si="31"/>
        <v>6</v>
      </c>
      <c r="U146" t="str">
        <f t="shared" si="32"/>
        <v>KIỆN 4</v>
      </c>
      <c r="V146" t="str">
        <f>IFERROR(IF(C146&lt;&gt;"","",IF('BOM_Phan II'!$X146=1,'BOM_Phan II'!Y146*$S$6,"")),"")</f>
        <v/>
      </c>
      <c r="W146" s="3" t="str">
        <f t="shared" si="11"/>
        <v>KIỆN</v>
      </c>
      <c r="AD146" s="3" t="str">
        <f t="shared" si="12"/>
        <v/>
      </c>
    </row>
    <row r="147" spans="1:30" ht="27" hidden="1" customHeight="1">
      <c r="A147" s="70" t="str">
        <f t="shared" si="0"/>
        <v/>
      </c>
      <c r="B147" s="70" t="str">
        <f t="shared" si="1"/>
        <v/>
      </c>
      <c r="C147" s="208" t="str">
        <f>IF(IFERROR(IF(D147="","",VALUE(LEFT(D147,1))),"IN")="IN",IF(D147="I","KIỆN 1",$V$6&amp;" "&amp;MAX($AD$13:$AD146)+INDEX($C$13:N146,MATCH($V$6&amp;" "&amp;MAX($AD$13:$AD146),$C$13:$C146,0),12)),"")</f>
        <v/>
      </c>
      <c r="D147" s="210" t="str">
        <f>IF('BOM_Phan II'!$X147=1,'BOM_Phan II'!C147,"")</f>
        <v/>
      </c>
      <c r="E147" s="210" t="str">
        <f>IF('BOM_Phan II'!$X147=1,'BOM_Phan II'!D147,"")</f>
        <v/>
      </c>
      <c r="F147" s="210" t="str">
        <f>IF('BOM_Phan II'!$X147=1,'BOM_Phan II'!E147,"")</f>
        <v/>
      </c>
      <c r="G147" s="210" t="str">
        <f>IF('BOM_Phan II'!$X147=1,'BOM_Phan II'!F147,"")</f>
        <v/>
      </c>
      <c r="H147" s="210" t="str">
        <f>IF('BOM_Phan II'!$X147=1,'BOM_Phan II'!G147,"")</f>
        <v/>
      </c>
      <c r="I147" s="210" t="str">
        <f>IF('BOM_Phan II'!$X147=1,'BOM_Phan II'!H147,"")</f>
        <v/>
      </c>
      <c r="J147" s="210" t="str">
        <f t="shared" si="13"/>
        <v/>
      </c>
      <c r="K147" s="210" t="str">
        <f t="shared" si="6"/>
        <v/>
      </c>
      <c r="L147" s="210" t="str">
        <f t="shared" si="7"/>
        <v/>
      </c>
      <c r="M147" s="210" t="str">
        <f t="shared" si="8"/>
        <v/>
      </c>
      <c r="N147" s="210" t="str">
        <f t="shared" si="14"/>
        <v/>
      </c>
      <c r="O147" s="210" t="str">
        <f t="shared" si="15"/>
        <v/>
      </c>
      <c r="P147" s="84" t="str">
        <f t="shared" si="33"/>
        <v/>
      </c>
      <c r="Q147" s="209"/>
      <c r="R147" s="70" t="str">
        <f>IF(S147="IN",'BOM_Phan II'!$Y$3,"")</f>
        <v/>
      </c>
      <c r="S147" s="69" t="str">
        <f t="shared" si="4"/>
        <v/>
      </c>
      <c r="T147">
        <f t="shared" si="31"/>
        <v>6</v>
      </c>
      <c r="U147" t="str">
        <f t="shared" si="32"/>
        <v>KIỆN 4</v>
      </c>
      <c r="V147" t="str">
        <f>IFERROR(IF(C147&lt;&gt;"","",IF('BOM_Phan II'!$X147=1,'BOM_Phan II'!Y147*$S$6,"")),"")</f>
        <v/>
      </c>
      <c r="W147" s="3" t="str">
        <f t="shared" si="11"/>
        <v>KIỆN</v>
      </c>
      <c r="AD147" s="3" t="str">
        <f t="shared" si="12"/>
        <v/>
      </c>
    </row>
    <row r="148" spans="1:30" ht="27" hidden="1" customHeight="1">
      <c r="A148" s="70" t="str">
        <f t="shared" si="0"/>
        <v/>
      </c>
      <c r="B148" s="70" t="str">
        <f t="shared" si="1"/>
        <v/>
      </c>
      <c r="C148" s="208" t="str">
        <f>IF(IFERROR(IF(D148="","",VALUE(LEFT(D148,1))),"IN")="IN",IF(D148="I","KIỆN 1",$V$6&amp;" "&amp;MAX($AD$13:$AD147)+INDEX($C$13:N147,MATCH($V$6&amp;" "&amp;MAX($AD$13:$AD147),$C$13:$C147,0),12)),"")</f>
        <v/>
      </c>
      <c r="D148" s="210" t="str">
        <f>IF('BOM_Phan II'!$X148=1,'BOM_Phan II'!C148,"")</f>
        <v/>
      </c>
      <c r="E148" s="210" t="str">
        <f>IF('BOM_Phan II'!$X148=1,'BOM_Phan II'!D148,"")</f>
        <v/>
      </c>
      <c r="F148" s="210" t="str">
        <f>IF('BOM_Phan II'!$X148=1,'BOM_Phan II'!E148,"")</f>
        <v/>
      </c>
      <c r="G148" s="210" t="str">
        <f>IF('BOM_Phan II'!$X148=1,'BOM_Phan II'!F148,"")</f>
        <v/>
      </c>
      <c r="H148" s="210" t="str">
        <f>IF('BOM_Phan II'!$X148=1,'BOM_Phan II'!G148,"")</f>
        <v/>
      </c>
      <c r="I148" s="210" t="str">
        <f>IF('BOM_Phan II'!$X148=1,'BOM_Phan II'!H148,"")</f>
        <v/>
      </c>
      <c r="J148" s="210" t="str">
        <f t="shared" si="13"/>
        <v/>
      </c>
      <c r="K148" s="210" t="str">
        <f t="shared" si="6"/>
        <v/>
      </c>
      <c r="L148" s="210" t="str">
        <f t="shared" si="7"/>
        <v/>
      </c>
      <c r="M148" s="210" t="str">
        <f t="shared" si="8"/>
        <v/>
      </c>
      <c r="N148" s="210" t="str">
        <f t="shared" si="14"/>
        <v/>
      </c>
      <c r="O148" s="210" t="str">
        <f t="shared" si="15"/>
        <v/>
      </c>
      <c r="P148" s="84" t="str">
        <f t="shared" si="33"/>
        <v/>
      </c>
      <c r="Q148" s="209"/>
      <c r="R148" s="70" t="str">
        <f>IF(S148="IN",'BOM_Phan II'!$Y$3,"")</f>
        <v/>
      </c>
      <c r="S148" s="69" t="str">
        <f t="shared" si="4"/>
        <v/>
      </c>
      <c r="T148">
        <f t="shared" si="31"/>
        <v>6</v>
      </c>
      <c r="U148" t="str">
        <f t="shared" si="32"/>
        <v>KIỆN 4</v>
      </c>
      <c r="V148" t="str">
        <f>IFERROR(IF(C148&lt;&gt;"","",IF('BOM_Phan II'!$X148=1,'BOM_Phan II'!Y148*$S$6,"")),"")</f>
        <v/>
      </c>
      <c r="W148" s="3" t="str">
        <f t="shared" si="11"/>
        <v>KIỆN</v>
      </c>
      <c r="AD148" s="3" t="str">
        <f t="shared" si="12"/>
        <v/>
      </c>
    </row>
    <row r="149" spans="1:30" ht="27" hidden="1" customHeight="1">
      <c r="A149" s="70" t="str">
        <f t="shared" si="0"/>
        <v/>
      </c>
      <c r="B149" s="70" t="str">
        <f t="shared" si="1"/>
        <v/>
      </c>
      <c r="C149" s="208" t="str">
        <f>IF(IFERROR(IF(D149="","",VALUE(LEFT(D149,1))),"IN")="IN",IF(D149="I","KIỆN 1",$V$6&amp;" "&amp;MAX($AD$13:$AD148)+INDEX($C$13:N148,MATCH($V$6&amp;" "&amp;MAX($AD$13:$AD148),$C$13:$C148,0),12)),"")</f>
        <v/>
      </c>
      <c r="D149" s="210" t="str">
        <f>IF('BOM_Phan II'!$X149=1,'BOM_Phan II'!C149,"")</f>
        <v/>
      </c>
      <c r="E149" s="210" t="str">
        <f>IF('BOM_Phan II'!$X149=1,'BOM_Phan II'!D149,"")</f>
        <v/>
      </c>
      <c r="F149" s="210" t="str">
        <f>IF('BOM_Phan II'!$X149=1,'BOM_Phan II'!E149,"")</f>
        <v/>
      </c>
      <c r="G149" s="210" t="str">
        <f>IF('BOM_Phan II'!$X149=1,'BOM_Phan II'!F149,"")</f>
        <v/>
      </c>
      <c r="H149" s="210" t="str">
        <f>IF('BOM_Phan II'!$X149=1,'BOM_Phan II'!G149,"")</f>
        <v/>
      </c>
      <c r="I149" s="210" t="str">
        <f>IF('BOM_Phan II'!$X149=1,'BOM_Phan II'!H149,"")</f>
        <v/>
      </c>
      <c r="J149" s="210" t="str">
        <f t="shared" si="13"/>
        <v/>
      </c>
      <c r="K149" s="210" t="str">
        <f t="shared" si="6"/>
        <v/>
      </c>
      <c r="L149" s="210" t="str">
        <f t="shared" si="7"/>
        <v/>
      </c>
      <c r="M149" s="210" t="str">
        <f t="shared" si="8"/>
        <v/>
      </c>
      <c r="N149" s="210" t="str">
        <f t="shared" si="14"/>
        <v/>
      </c>
      <c r="O149" s="210" t="str">
        <f t="shared" si="15"/>
        <v/>
      </c>
      <c r="P149" s="84" t="str">
        <f t="shared" si="33"/>
        <v/>
      </c>
      <c r="Q149" s="209"/>
      <c r="R149" s="70" t="str">
        <f>IF(S149="IN",'BOM_Phan II'!$Y$3,"")</f>
        <v/>
      </c>
      <c r="S149" s="69" t="str">
        <f t="shared" si="4"/>
        <v/>
      </c>
      <c r="T149">
        <f t="shared" si="31"/>
        <v>6</v>
      </c>
      <c r="U149" t="str">
        <f t="shared" si="32"/>
        <v>KIỆN 4</v>
      </c>
      <c r="V149" t="str">
        <f>IFERROR(IF(C149&lt;&gt;"","",IF('BOM_Phan II'!$X149=1,'BOM_Phan II'!Y149*$S$6,"")),"")</f>
        <v/>
      </c>
      <c r="W149" s="3" t="str">
        <f t="shared" si="11"/>
        <v>KIỆN</v>
      </c>
      <c r="AD149" s="3" t="str">
        <f t="shared" si="12"/>
        <v/>
      </c>
    </row>
    <row r="150" spans="1:30" ht="27" hidden="1" customHeight="1">
      <c r="A150" s="70" t="str">
        <f t="shared" si="0"/>
        <v/>
      </c>
      <c r="B150" s="70" t="str">
        <f t="shared" si="1"/>
        <v/>
      </c>
      <c r="C150" s="208" t="str">
        <f>IF(IFERROR(IF(D150="","",VALUE(LEFT(D150,1))),"IN")="IN",IF(D150="I","KIỆN 1",$V$6&amp;" "&amp;MAX($AD$13:$AD149)+INDEX($C$13:N149,MATCH($V$6&amp;" "&amp;MAX($AD$13:$AD149),$C$13:$C149,0),12)),"")</f>
        <v/>
      </c>
      <c r="D150" s="210" t="str">
        <f>IF('BOM_Phan II'!$X150=1,'BOM_Phan II'!C150,"")</f>
        <v/>
      </c>
      <c r="E150" s="210" t="str">
        <f>IF('BOM_Phan II'!$X150=1,'BOM_Phan II'!D150,"")</f>
        <v/>
      </c>
      <c r="F150" s="210" t="str">
        <f>IF('BOM_Phan II'!$X150=1,'BOM_Phan II'!E150,"")</f>
        <v/>
      </c>
      <c r="G150" s="210" t="str">
        <f>IF('BOM_Phan II'!$X150=1,'BOM_Phan II'!F150,"")</f>
        <v/>
      </c>
      <c r="H150" s="210" t="str">
        <f>IF('BOM_Phan II'!$X150=1,'BOM_Phan II'!G150,"")</f>
        <v/>
      </c>
      <c r="I150" s="210" t="str">
        <f>IF('BOM_Phan II'!$X150=1,'BOM_Phan II'!H150,"")</f>
        <v/>
      </c>
      <c r="J150" s="210" t="str">
        <f t="shared" si="13"/>
        <v/>
      </c>
      <c r="K150" s="210" t="str">
        <f t="shared" si="6"/>
        <v/>
      </c>
      <c r="L150" s="210" t="str">
        <f t="shared" si="7"/>
        <v/>
      </c>
      <c r="M150" s="210" t="str">
        <f t="shared" si="8"/>
        <v/>
      </c>
      <c r="N150" s="210" t="str">
        <f t="shared" si="14"/>
        <v/>
      </c>
      <c r="O150" s="210" t="str">
        <f t="shared" si="15"/>
        <v/>
      </c>
      <c r="P150" s="84" t="str">
        <f t="shared" si="33"/>
        <v/>
      </c>
      <c r="Q150" s="209"/>
      <c r="R150" s="70" t="str">
        <f>IF(S150="IN",'BOM_Phan II'!$Y$3,"")</f>
        <v/>
      </c>
      <c r="S150" s="69" t="str">
        <f t="shared" si="4"/>
        <v/>
      </c>
      <c r="T150">
        <f t="shared" si="31"/>
        <v>6</v>
      </c>
      <c r="U150" t="str">
        <f t="shared" si="32"/>
        <v>KIỆN 4</v>
      </c>
      <c r="V150" t="str">
        <f>IFERROR(IF(C150&lt;&gt;"","",IF('BOM_Phan II'!$X150=1,'BOM_Phan II'!Y150*$S$6,"")),"")</f>
        <v/>
      </c>
      <c r="W150" s="3" t="str">
        <f t="shared" si="11"/>
        <v>KIỆN</v>
      </c>
      <c r="AD150" s="3" t="str">
        <f t="shared" si="12"/>
        <v/>
      </c>
    </row>
    <row r="151" spans="1:30" ht="27" hidden="1" customHeight="1">
      <c r="A151" s="70" t="str">
        <f t="shared" si="0"/>
        <v/>
      </c>
      <c r="B151" s="70" t="str">
        <f t="shared" si="1"/>
        <v/>
      </c>
      <c r="C151" s="208" t="str">
        <f>IF(IFERROR(IF(D151="","",VALUE(LEFT(D151,1))),"IN")="IN",IF(D151="I","KIỆN 1",$V$6&amp;" "&amp;MAX($AD$13:$AD150)+INDEX($C$13:N150,MATCH($V$6&amp;" "&amp;MAX($AD$13:$AD150),$C$13:$C150,0),12)),"")</f>
        <v/>
      </c>
      <c r="D151" s="210" t="str">
        <f>IF('BOM_Phan II'!$X151=1,'BOM_Phan II'!C151,"")</f>
        <v/>
      </c>
      <c r="E151" s="210" t="str">
        <f>IF('BOM_Phan II'!$X151=1,'BOM_Phan II'!D151,"")</f>
        <v/>
      </c>
      <c r="F151" s="210" t="str">
        <f>IF('BOM_Phan II'!$X151=1,'BOM_Phan II'!E151,"")</f>
        <v/>
      </c>
      <c r="G151" s="210" t="str">
        <f>IF('BOM_Phan II'!$X151=1,'BOM_Phan II'!F151,"")</f>
        <v/>
      </c>
      <c r="H151" s="210" t="str">
        <f>IF('BOM_Phan II'!$X151=1,'BOM_Phan II'!G151,"")</f>
        <v/>
      </c>
      <c r="I151" s="210" t="str">
        <f>IF('BOM_Phan II'!$X151=1,'BOM_Phan II'!H151,"")</f>
        <v/>
      </c>
      <c r="J151" s="210" t="str">
        <f t="shared" si="13"/>
        <v/>
      </c>
      <c r="K151" s="210" t="str">
        <f t="shared" si="6"/>
        <v/>
      </c>
      <c r="L151" s="210" t="str">
        <f t="shared" si="7"/>
        <v/>
      </c>
      <c r="M151" s="210" t="str">
        <f t="shared" si="8"/>
        <v/>
      </c>
      <c r="N151" s="210" t="str">
        <f t="shared" si="14"/>
        <v/>
      </c>
      <c r="O151" s="210" t="str">
        <f t="shared" si="15"/>
        <v/>
      </c>
      <c r="P151" s="84" t="str">
        <f t="shared" si="33"/>
        <v/>
      </c>
      <c r="Q151" s="209"/>
      <c r="R151" s="70" t="str">
        <f>IF(S151="IN",'BOM_Phan II'!$Y$3,"")</f>
        <v/>
      </c>
      <c r="S151" s="69" t="str">
        <f t="shared" si="4"/>
        <v/>
      </c>
      <c r="T151">
        <f t="shared" si="31"/>
        <v>6</v>
      </c>
      <c r="U151" t="str">
        <f t="shared" si="32"/>
        <v>KIỆN 4</v>
      </c>
      <c r="V151" t="str">
        <f>IFERROR(IF(C151&lt;&gt;"","",IF('BOM_Phan II'!$X151=1,'BOM_Phan II'!Y151*$S$6,"")),"")</f>
        <v/>
      </c>
      <c r="W151" s="3" t="str">
        <f t="shared" si="11"/>
        <v>KIỆN</v>
      </c>
      <c r="AD151" s="3" t="str">
        <f t="shared" si="12"/>
        <v/>
      </c>
    </row>
    <row r="152" spans="1:30" ht="27" hidden="1" customHeight="1">
      <c r="A152" s="70" t="str">
        <f t="shared" si="0"/>
        <v/>
      </c>
      <c r="B152" s="70" t="str">
        <f t="shared" si="1"/>
        <v/>
      </c>
      <c r="C152" s="208" t="str">
        <f>IF(IFERROR(IF(D152="","",VALUE(LEFT(D152,1))),"IN")="IN",IF(D152="I","KIỆN 1",$V$6&amp;" "&amp;MAX($AD$13:$AD151)+INDEX($C$13:N151,MATCH($V$6&amp;" "&amp;MAX($AD$13:$AD151),$C$13:$C151,0),12)),"")</f>
        <v/>
      </c>
      <c r="D152" s="210" t="str">
        <f>IF('BOM_Phan II'!$X152=1,'BOM_Phan II'!C152,"")</f>
        <v/>
      </c>
      <c r="E152" s="210" t="str">
        <f>IF('BOM_Phan II'!$X152=1,'BOM_Phan II'!D152,"")</f>
        <v/>
      </c>
      <c r="F152" s="210" t="str">
        <f>IF('BOM_Phan II'!$X152=1,'BOM_Phan II'!E152,"")</f>
        <v/>
      </c>
      <c r="G152" s="210" t="str">
        <f>IF('BOM_Phan II'!$X152=1,'BOM_Phan II'!F152,"")</f>
        <v/>
      </c>
      <c r="H152" s="210" t="str">
        <f>IF('BOM_Phan II'!$X152=1,'BOM_Phan II'!G152,"")</f>
        <v/>
      </c>
      <c r="I152" s="210" t="str">
        <f>IF('BOM_Phan II'!$X152=1,'BOM_Phan II'!H152,"")</f>
        <v/>
      </c>
      <c r="J152" s="210" t="str">
        <f t="shared" si="13"/>
        <v/>
      </c>
      <c r="K152" s="210" t="str">
        <f t="shared" si="6"/>
        <v/>
      </c>
      <c r="L152" s="210" t="str">
        <f t="shared" si="7"/>
        <v/>
      </c>
      <c r="M152" s="210" t="str">
        <f t="shared" si="8"/>
        <v/>
      </c>
      <c r="N152" s="210" t="str">
        <f t="shared" si="14"/>
        <v/>
      </c>
      <c r="O152" s="210" t="str">
        <f t="shared" si="15"/>
        <v/>
      </c>
      <c r="P152" s="84" t="str">
        <f t="shared" si="33"/>
        <v/>
      </c>
      <c r="Q152" s="209"/>
      <c r="R152" s="70" t="str">
        <f>IF(S152="IN",'BOM_Phan II'!$Y$3,"")</f>
        <v/>
      </c>
      <c r="S152" s="69" t="str">
        <f t="shared" si="4"/>
        <v/>
      </c>
      <c r="T152">
        <f t="shared" si="31"/>
        <v>6</v>
      </c>
      <c r="U152" t="str">
        <f t="shared" si="32"/>
        <v>KIỆN 4</v>
      </c>
      <c r="V152" t="str">
        <f>IFERROR(IF(C152&lt;&gt;"","",IF('BOM_Phan II'!$X152=1,'BOM_Phan II'!Y152*$S$6,"")),"")</f>
        <v/>
      </c>
      <c r="W152" s="3" t="str">
        <f t="shared" si="11"/>
        <v>KIỆN</v>
      </c>
      <c r="AD152" s="3" t="str">
        <f t="shared" si="12"/>
        <v/>
      </c>
    </row>
    <row r="153" spans="1:30" ht="27" hidden="1" customHeight="1">
      <c r="A153" s="70" t="str">
        <f t="shared" si="0"/>
        <v/>
      </c>
      <c r="B153" s="70" t="str">
        <f t="shared" si="1"/>
        <v/>
      </c>
      <c r="C153" s="208" t="str">
        <f>IF(IFERROR(IF(D153="","",VALUE(LEFT(D153,1))),"IN")="IN",IF(D153="I","KIỆN 1",$V$6&amp;" "&amp;MAX($AD$13:$AD152)+INDEX($C$13:N152,MATCH($V$6&amp;" "&amp;MAX($AD$13:$AD152),$C$13:$C152,0),12)),"")</f>
        <v/>
      </c>
      <c r="D153" s="210" t="str">
        <f>IF('BOM_Phan II'!$X153=1,'BOM_Phan II'!C153,"")</f>
        <v/>
      </c>
      <c r="E153" s="210" t="str">
        <f>IF('BOM_Phan II'!$X153=1,'BOM_Phan II'!D153,"")</f>
        <v/>
      </c>
      <c r="F153" s="210" t="str">
        <f>IF('BOM_Phan II'!$X153=1,'BOM_Phan II'!E153,"")</f>
        <v/>
      </c>
      <c r="G153" s="210" t="str">
        <f>IF('BOM_Phan II'!$X153=1,'BOM_Phan II'!F153,"")</f>
        <v/>
      </c>
      <c r="H153" s="210" t="str">
        <f>IF('BOM_Phan II'!$X153=1,'BOM_Phan II'!G153,"")</f>
        <v/>
      </c>
      <c r="I153" s="210" t="str">
        <f>IF('BOM_Phan II'!$X153=1,'BOM_Phan II'!H153,"")</f>
        <v/>
      </c>
      <c r="J153" s="210" t="str">
        <f t="shared" si="13"/>
        <v/>
      </c>
      <c r="K153" s="210" t="str">
        <f t="shared" si="6"/>
        <v/>
      </c>
      <c r="L153" s="210" t="str">
        <f t="shared" si="7"/>
        <v/>
      </c>
      <c r="M153" s="210" t="str">
        <f t="shared" si="8"/>
        <v/>
      </c>
      <c r="N153" s="210" t="str">
        <f t="shared" si="14"/>
        <v/>
      </c>
      <c r="O153" s="210" t="str">
        <f t="shared" si="15"/>
        <v/>
      </c>
      <c r="P153" s="84" t="str">
        <f t="shared" si="33"/>
        <v/>
      </c>
      <c r="Q153" s="209"/>
      <c r="R153" s="70" t="str">
        <f>IF(S153="IN",'BOM_Phan II'!$Y$3,"")</f>
        <v/>
      </c>
      <c r="S153" s="69" t="str">
        <f t="shared" si="4"/>
        <v/>
      </c>
      <c r="T153">
        <f t="shared" si="31"/>
        <v>6</v>
      </c>
      <c r="U153" t="str">
        <f t="shared" si="32"/>
        <v>KIỆN 4</v>
      </c>
      <c r="V153" t="str">
        <f>IFERROR(IF(C153&lt;&gt;"","",IF('BOM_Phan II'!$X153=1,'BOM_Phan II'!Y153*$S$6,"")),"")</f>
        <v/>
      </c>
      <c r="W153" s="3" t="str">
        <f t="shared" si="11"/>
        <v>KIỆN</v>
      </c>
      <c r="AD153" s="3" t="str">
        <f t="shared" si="12"/>
        <v/>
      </c>
    </row>
    <row r="154" spans="1:30" ht="27" hidden="1" customHeight="1">
      <c r="A154" s="70" t="str">
        <f t="shared" si="0"/>
        <v/>
      </c>
      <c r="B154" s="70" t="str">
        <f t="shared" si="1"/>
        <v/>
      </c>
      <c r="C154" s="208" t="str">
        <f>IF(IFERROR(IF(D154="","",VALUE(LEFT(D154,1))),"IN")="IN",IF(D154="I","KIỆN 1",$V$6&amp;" "&amp;MAX($AD$13:$AD153)+INDEX($C$13:N153,MATCH($V$6&amp;" "&amp;MAX($AD$13:$AD153),$C$13:$C153,0),12)),"")</f>
        <v/>
      </c>
      <c r="D154" s="210" t="str">
        <f>IF('BOM_Phan II'!$X154=1,'BOM_Phan II'!C154,"")</f>
        <v/>
      </c>
      <c r="E154" s="210" t="str">
        <f>IF('BOM_Phan II'!$X154=1,'BOM_Phan II'!D154,"")</f>
        <v/>
      </c>
      <c r="F154" s="210" t="str">
        <f>IF('BOM_Phan II'!$X154=1,'BOM_Phan II'!E154,"")</f>
        <v/>
      </c>
      <c r="G154" s="210" t="str">
        <f>IF('BOM_Phan II'!$X154=1,'BOM_Phan II'!F154,"")</f>
        <v/>
      </c>
      <c r="H154" s="210" t="str">
        <f>IF('BOM_Phan II'!$X154=1,'BOM_Phan II'!G154,"")</f>
        <v/>
      </c>
      <c r="I154" s="210" t="str">
        <f>IF('BOM_Phan II'!$X154=1,'BOM_Phan II'!H154,"")</f>
        <v/>
      </c>
      <c r="J154" s="210" t="str">
        <f t="shared" si="13"/>
        <v/>
      </c>
      <c r="K154" s="210" t="str">
        <f t="shared" si="6"/>
        <v/>
      </c>
      <c r="L154" s="210" t="str">
        <f t="shared" si="7"/>
        <v/>
      </c>
      <c r="M154" s="210" t="str">
        <f t="shared" si="8"/>
        <v/>
      </c>
      <c r="N154" s="210" t="str">
        <f t="shared" si="14"/>
        <v/>
      </c>
      <c r="O154" s="210" t="str">
        <f t="shared" si="15"/>
        <v/>
      </c>
      <c r="P154" s="84" t="str">
        <f t="shared" si="33"/>
        <v/>
      </c>
      <c r="Q154" s="209"/>
      <c r="R154" s="70" t="str">
        <f>IF(S154="IN",'BOM_Phan II'!$Y$3,"")</f>
        <v/>
      </c>
      <c r="S154" s="69" t="str">
        <f t="shared" si="4"/>
        <v/>
      </c>
      <c r="T154">
        <f t="shared" si="31"/>
        <v>6</v>
      </c>
      <c r="U154" t="str">
        <f t="shared" si="32"/>
        <v>KIỆN 4</v>
      </c>
      <c r="V154" t="str">
        <f>IFERROR(IF(C154&lt;&gt;"","",IF('BOM_Phan II'!$X154=1,'BOM_Phan II'!Y154*$S$6,"")),"")</f>
        <v/>
      </c>
      <c r="W154" s="3" t="str">
        <f t="shared" si="11"/>
        <v>KIỆN</v>
      </c>
      <c r="AD154" s="3" t="str">
        <f t="shared" si="12"/>
        <v/>
      </c>
    </row>
    <row r="155" spans="1:30" ht="27" hidden="1" customHeight="1">
      <c r="A155" s="70" t="str">
        <f t="shared" si="0"/>
        <v/>
      </c>
      <c r="B155" s="70" t="str">
        <f t="shared" si="1"/>
        <v/>
      </c>
      <c r="C155" s="208" t="str">
        <f>IF(IFERROR(IF(D155="","",VALUE(LEFT(D155,1))),"IN")="IN",IF(D155="I","KIỆN 1",$V$6&amp;" "&amp;MAX($AD$13:$AD154)+INDEX($C$13:N154,MATCH($V$6&amp;" "&amp;MAX($AD$13:$AD154),$C$13:$C154,0),12)),"")</f>
        <v/>
      </c>
      <c r="D155" s="210" t="str">
        <f>IF('BOM_Phan II'!$X155=1,'BOM_Phan II'!C155,"")</f>
        <v/>
      </c>
      <c r="E155" s="210" t="str">
        <f>IF('BOM_Phan II'!$X155=1,'BOM_Phan II'!D155,"")</f>
        <v/>
      </c>
      <c r="F155" s="210" t="str">
        <f>IF('BOM_Phan II'!$X155=1,'BOM_Phan II'!E155,"")</f>
        <v/>
      </c>
      <c r="G155" s="210" t="str">
        <f>IF('BOM_Phan II'!$X155=1,'BOM_Phan II'!F155,"")</f>
        <v/>
      </c>
      <c r="H155" s="210" t="str">
        <f>IF('BOM_Phan II'!$X155=1,'BOM_Phan II'!G155,"")</f>
        <v/>
      </c>
      <c r="I155" s="210" t="str">
        <f>IF('BOM_Phan II'!$X155=1,'BOM_Phan II'!H155,"")</f>
        <v/>
      </c>
      <c r="J155" s="210" t="str">
        <f t="shared" si="13"/>
        <v/>
      </c>
      <c r="K155" s="210" t="str">
        <f t="shared" si="6"/>
        <v/>
      </c>
      <c r="L155" s="210" t="str">
        <f t="shared" si="7"/>
        <v/>
      </c>
      <c r="M155" s="210" t="str">
        <f t="shared" si="8"/>
        <v/>
      </c>
      <c r="N155" s="210" t="str">
        <f t="shared" si="14"/>
        <v/>
      </c>
      <c r="O155" s="210" t="str">
        <f t="shared" si="15"/>
        <v/>
      </c>
      <c r="P155" s="84" t="str">
        <f t="shared" si="33"/>
        <v/>
      </c>
      <c r="Q155" s="209"/>
      <c r="R155" s="70" t="str">
        <f>IF(S155="IN",'BOM_Phan II'!$Y$3,"")</f>
        <v/>
      </c>
      <c r="S155" s="69" t="str">
        <f t="shared" si="4"/>
        <v/>
      </c>
      <c r="T155">
        <f t="shared" si="31"/>
        <v>6</v>
      </c>
      <c r="U155" t="str">
        <f t="shared" si="32"/>
        <v>KIỆN 4</v>
      </c>
      <c r="V155" t="str">
        <f>IFERROR(IF(C155&lt;&gt;"","",IF('BOM_Phan II'!$X155=1,'BOM_Phan II'!Y155*$S$6,"")),"")</f>
        <v/>
      </c>
      <c r="W155" s="3" t="str">
        <f t="shared" si="11"/>
        <v>KIỆN</v>
      </c>
      <c r="AD155" s="3" t="str">
        <f t="shared" si="12"/>
        <v/>
      </c>
    </row>
    <row r="156" spans="1:30" ht="27" hidden="1" customHeight="1">
      <c r="A156" s="70" t="str">
        <f t="shared" si="0"/>
        <v/>
      </c>
      <c r="B156" s="70" t="str">
        <f t="shared" si="1"/>
        <v/>
      </c>
      <c r="C156" s="208" t="str">
        <f>IF(IFERROR(IF(D156="","",VALUE(LEFT(D156,1))),"IN")="IN",IF(D156="I","KIỆN 1",$V$6&amp;" "&amp;MAX($AD$13:$AD155)+INDEX($C$13:N155,MATCH($V$6&amp;" "&amp;MAX($AD$13:$AD155),$C$13:$C155,0),12)),"")</f>
        <v/>
      </c>
      <c r="D156" s="210" t="str">
        <f>IF('BOM_Phan II'!$X156=1,'BOM_Phan II'!C156,"")</f>
        <v/>
      </c>
      <c r="E156" s="210" t="str">
        <f>IF('BOM_Phan II'!$X156=1,'BOM_Phan II'!D156,"")</f>
        <v/>
      </c>
      <c r="F156" s="210" t="str">
        <f>IF('BOM_Phan II'!$X156=1,'BOM_Phan II'!E156,"")</f>
        <v/>
      </c>
      <c r="G156" s="210" t="str">
        <f>IF('BOM_Phan II'!$X156=1,'BOM_Phan II'!F156,"")</f>
        <v/>
      </c>
      <c r="H156" s="210" t="str">
        <f>IF('BOM_Phan II'!$X156=1,'BOM_Phan II'!G156,"")</f>
        <v/>
      </c>
      <c r="I156" s="210" t="str">
        <f>IF('BOM_Phan II'!$X156=1,'BOM_Phan II'!H156,"")</f>
        <v/>
      </c>
      <c r="J156" s="210" t="str">
        <f t="shared" si="13"/>
        <v/>
      </c>
      <c r="K156" s="210" t="str">
        <f t="shared" si="6"/>
        <v/>
      </c>
      <c r="L156" s="210" t="str">
        <f t="shared" si="7"/>
        <v/>
      </c>
      <c r="M156" s="210" t="str">
        <f t="shared" si="8"/>
        <v/>
      </c>
      <c r="N156" s="210" t="str">
        <f t="shared" si="14"/>
        <v/>
      </c>
      <c r="O156" s="210" t="str">
        <f t="shared" si="15"/>
        <v/>
      </c>
      <c r="P156" s="84" t="str">
        <f t="shared" si="33"/>
        <v/>
      </c>
      <c r="Q156" s="209"/>
      <c r="R156" s="70" t="str">
        <f>IF(S156="IN",'BOM_Phan II'!$Y$3,"")</f>
        <v/>
      </c>
      <c r="S156" s="69" t="str">
        <f t="shared" si="4"/>
        <v/>
      </c>
      <c r="T156">
        <f t="shared" si="31"/>
        <v>6</v>
      </c>
      <c r="U156" t="str">
        <f t="shared" si="32"/>
        <v>KIỆN 4</v>
      </c>
      <c r="V156" t="str">
        <f>IFERROR(IF(C156&lt;&gt;"","",IF('BOM_Phan II'!$X156=1,'BOM_Phan II'!Y156*$S$6,"")),"")</f>
        <v/>
      </c>
      <c r="W156" s="3" t="str">
        <f t="shared" si="11"/>
        <v>KIỆN</v>
      </c>
      <c r="AD156" s="3" t="str">
        <f t="shared" si="12"/>
        <v/>
      </c>
    </row>
    <row r="157" spans="1:30" ht="27" hidden="1" customHeight="1">
      <c r="A157" s="70" t="str">
        <f t="shared" si="0"/>
        <v/>
      </c>
      <c r="B157" s="70" t="str">
        <f t="shared" si="1"/>
        <v/>
      </c>
      <c r="C157" s="208" t="str">
        <f>IF(IFERROR(IF(D157="","",VALUE(LEFT(D157,1))),"IN")="IN",IF(D157="I","KIỆN 1",$V$6&amp;" "&amp;MAX($AD$13:$AD156)+INDEX($C$13:N156,MATCH($V$6&amp;" "&amp;MAX($AD$13:$AD156),$C$13:$C156,0),12)),"")</f>
        <v/>
      </c>
      <c r="D157" s="210" t="str">
        <f>IF('BOM_Phan II'!$X157=1,'BOM_Phan II'!C157,"")</f>
        <v/>
      </c>
      <c r="E157" s="210" t="str">
        <f>IF('BOM_Phan II'!$X157=1,'BOM_Phan II'!D157,"")</f>
        <v/>
      </c>
      <c r="F157" s="210" t="str">
        <f>IF('BOM_Phan II'!$X157=1,'BOM_Phan II'!E157,"")</f>
        <v/>
      </c>
      <c r="G157" s="210" t="str">
        <f>IF('BOM_Phan II'!$X157=1,'BOM_Phan II'!F157,"")</f>
        <v/>
      </c>
      <c r="H157" s="210" t="str">
        <f>IF('BOM_Phan II'!$X157=1,'BOM_Phan II'!G157,"")</f>
        <v/>
      </c>
      <c r="I157" s="210" t="str">
        <f>IF('BOM_Phan II'!$X157=1,'BOM_Phan II'!H157,"")</f>
        <v/>
      </c>
      <c r="J157" s="210" t="str">
        <f t="shared" si="13"/>
        <v/>
      </c>
      <c r="K157" s="210" t="str">
        <f t="shared" si="6"/>
        <v/>
      </c>
      <c r="L157" s="210" t="str">
        <f t="shared" si="7"/>
        <v/>
      </c>
      <c r="M157" s="210" t="str">
        <f t="shared" si="8"/>
        <v/>
      </c>
      <c r="N157" s="210" t="str">
        <f t="shared" si="14"/>
        <v/>
      </c>
      <c r="O157" s="210" t="str">
        <f t="shared" si="15"/>
        <v/>
      </c>
      <c r="P157" s="84" t="str">
        <f t="shared" si="33"/>
        <v/>
      </c>
      <c r="Q157" s="209"/>
      <c r="R157" s="70" t="str">
        <f>IF(S157="IN",'BOM_Phan II'!$Y$3,"")</f>
        <v/>
      </c>
      <c r="S157" s="69" t="str">
        <f t="shared" si="4"/>
        <v/>
      </c>
      <c r="T157">
        <f t="shared" si="31"/>
        <v>6</v>
      </c>
      <c r="U157" t="str">
        <f t="shared" si="32"/>
        <v>KIỆN 4</v>
      </c>
      <c r="V157" t="str">
        <f>IFERROR(IF(C157&lt;&gt;"","",IF('BOM_Phan II'!$X157=1,'BOM_Phan II'!Y157*$S$6,"")),"")</f>
        <v/>
      </c>
      <c r="W157" s="3" t="str">
        <f t="shared" si="11"/>
        <v>KIỆN</v>
      </c>
      <c r="AD157" s="3" t="str">
        <f t="shared" si="12"/>
        <v/>
      </c>
    </row>
    <row r="158" spans="1:30" ht="27" hidden="1" customHeight="1">
      <c r="A158" s="70" t="str">
        <f t="shared" si="0"/>
        <v/>
      </c>
      <c r="B158" s="70" t="str">
        <f t="shared" si="1"/>
        <v/>
      </c>
      <c r="C158" s="208" t="str">
        <f>IF(IFERROR(IF(D158="","",VALUE(LEFT(D158,1))),"IN")="IN",IF(D158="I","KIỆN 1",$V$6&amp;" "&amp;MAX($AD$13:$AD157)+INDEX($C$13:N157,MATCH($V$6&amp;" "&amp;MAX($AD$13:$AD157),$C$13:$C157,0),12)),"")</f>
        <v/>
      </c>
      <c r="D158" s="210" t="str">
        <f>IF('BOM_Phan II'!$X158=1,'BOM_Phan II'!C158,"")</f>
        <v/>
      </c>
      <c r="E158" s="210" t="str">
        <f>IF('BOM_Phan II'!$X158=1,'BOM_Phan II'!D158,"")</f>
        <v/>
      </c>
      <c r="F158" s="210" t="str">
        <f>IF('BOM_Phan II'!$X158=1,'BOM_Phan II'!E158,"")</f>
        <v/>
      </c>
      <c r="G158" s="210" t="str">
        <f>IF('BOM_Phan II'!$X158=1,'BOM_Phan II'!F158,"")</f>
        <v/>
      </c>
      <c r="H158" s="210" t="str">
        <f>IF('BOM_Phan II'!$X158=1,'BOM_Phan II'!G158,"")</f>
        <v/>
      </c>
      <c r="I158" s="210" t="str">
        <f>IF('BOM_Phan II'!$X158=1,'BOM_Phan II'!H158,"")</f>
        <v/>
      </c>
      <c r="J158" s="210" t="str">
        <f t="shared" si="13"/>
        <v/>
      </c>
      <c r="K158" s="210" t="str">
        <f t="shared" si="6"/>
        <v/>
      </c>
      <c r="L158" s="210" t="str">
        <f t="shared" si="7"/>
        <v/>
      </c>
      <c r="M158" s="210" t="str">
        <f t="shared" si="8"/>
        <v/>
      </c>
      <c r="N158" s="210" t="str">
        <f t="shared" si="14"/>
        <v/>
      </c>
      <c r="O158" s="210" t="str">
        <f t="shared" si="15"/>
        <v/>
      </c>
      <c r="P158" s="84" t="str">
        <f t="shared" si="33"/>
        <v/>
      </c>
      <c r="Q158" s="209"/>
      <c r="R158" s="70" t="str">
        <f>IF(S158="IN",'BOM_Phan II'!$Y$3,"")</f>
        <v/>
      </c>
      <c r="S158" s="69" t="str">
        <f t="shared" si="4"/>
        <v/>
      </c>
      <c r="T158">
        <f t="shared" si="31"/>
        <v>6</v>
      </c>
      <c r="U158" t="str">
        <f t="shared" si="32"/>
        <v>KIỆN 4</v>
      </c>
      <c r="V158" t="str">
        <f>IFERROR(IF(C158&lt;&gt;"","",IF('BOM_Phan II'!$X158=1,'BOM_Phan II'!Y158*$S$6,"")),"")</f>
        <v/>
      </c>
      <c r="W158" s="3" t="str">
        <f t="shared" si="11"/>
        <v>KIỆN</v>
      </c>
      <c r="AD158" s="3" t="str">
        <f t="shared" si="12"/>
        <v/>
      </c>
    </row>
    <row r="159" spans="1:30" ht="27" hidden="1" customHeight="1">
      <c r="A159" s="70" t="str">
        <f t="shared" si="0"/>
        <v/>
      </c>
      <c r="B159" s="70" t="str">
        <f t="shared" si="1"/>
        <v/>
      </c>
      <c r="C159" s="208" t="str">
        <f>IF(IFERROR(IF(D159="","",VALUE(LEFT(D159,1))),"IN")="IN",IF(D159="I","KIỆN 1",$V$6&amp;" "&amp;MAX($AD$13:$AD158)+INDEX($C$13:N158,MATCH($V$6&amp;" "&amp;MAX($AD$13:$AD158),$C$13:$C158,0),12)),"")</f>
        <v/>
      </c>
      <c r="D159" s="210" t="str">
        <f>IF('BOM_Phan II'!$X159=1,'BOM_Phan II'!C159,"")</f>
        <v/>
      </c>
      <c r="E159" s="210" t="str">
        <f>IF('BOM_Phan II'!$X159=1,'BOM_Phan II'!D159,"")</f>
        <v/>
      </c>
      <c r="F159" s="210" t="str">
        <f>IF('BOM_Phan II'!$X159=1,'BOM_Phan II'!E159,"")</f>
        <v/>
      </c>
      <c r="G159" s="210" t="str">
        <f>IF('BOM_Phan II'!$X159=1,'BOM_Phan II'!F159,"")</f>
        <v/>
      </c>
      <c r="H159" s="210" t="str">
        <f>IF('BOM_Phan II'!$X159=1,'BOM_Phan II'!G159,"")</f>
        <v/>
      </c>
      <c r="I159" s="210" t="str">
        <f>IF('BOM_Phan II'!$X159=1,'BOM_Phan II'!H159,"")</f>
        <v/>
      </c>
      <c r="J159" s="210" t="str">
        <f t="shared" si="13"/>
        <v/>
      </c>
      <c r="K159" s="210" t="str">
        <f t="shared" si="6"/>
        <v/>
      </c>
      <c r="L159" s="210" t="str">
        <f t="shared" si="7"/>
        <v/>
      </c>
      <c r="M159" s="210" t="str">
        <f t="shared" si="8"/>
        <v/>
      </c>
      <c r="N159" s="210" t="str">
        <f t="shared" si="14"/>
        <v/>
      </c>
      <c r="O159" s="210" t="str">
        <f t="shared" si="15"/>
        <v/>
      </c>
      <c r="P159" s="84" t="str">
        <f t="shared" si="33"/>
        <v/>
      </c>
      <c r="Q159" s="209"/>
      <c r="R159" s="70" t="str">
        <f>IF(S159="IN",'BOM_Phan II'!$Y$3,"")</f>
        <v/>
      </c>
      <c r="S159" s="69" t="str">
        <f t="shared" si="4"/>
        <v/>
      </c>
      <c r="T159">
        <f t="shared" si="31"/>
        <v>6</v>
      </c>
      <c r="U159" t="str">
        <f t="shared" si="32"/>
        <v>KIỆN 4</v>
      </c>
      <c r="V159" t="str">
        <f>IFERROR(IF(C159&lt;&gt;"","",IF('BOM_Phan II'!$X159=1,'BOM_Phan II'!Y159*$S$6,"")),"")</f>
        <v/>
      </c>
      <c r="W159" s="3" t="str">
        <f t="shared" si="11"/>
        <v>KIỆN</v>
      </c>
      <c r="AD159" s="3" t="str">
        <f t="shared" si="12"/>
        <v/>
      </c>
    </row>
    <row r="160" spans="1:30" ht="27" hidden="1" customHeight="1">
      <c r="A160" s="70" t="str">
        <f t="shared" si="0"/>
        <v/>
      </c>
      <c r="B160" s="70" t="str">
        <f t="shared" si="1"/>
        <v/>
      </c>
      <c r="C160" s="208" t="str">
        <f>IF(IFERROR(IF(D160="","",VALUE(LEFT(D160,1))),"IN")="IN",IF(D160="I","KIỆN 1",$V$6&amp;" "&amp;MAX($AD$13:$AD159)+INDEX($C$13:N159,MATCH($V$6&amp;" "&amp;MAX($AD$13:$AD159),$C$13:$C159,0),12)),"")</f>
        <v/>
      </c>
      <c r="D160" s="210" t="str">
        <f>IF('BOM_Phan II'!$X160=1,'BOM_Phan II'!C160,"")</f>
        <v/>
      </c>
      <c r="E160" s="210" t="str">
        <f>IF('BOM_Phan II'!$X160=1,'BOM_Phan II'!D160,"")</f>
        <v/>
      </c>
      <c r="F160" s="210" t="str">
        <f>IF('BOM_Phan II'!$X160=1,'BOM_Phan II'!E160,"")</f>
        <v/>
      </c>
      <c r="G160" s="210" t="str">
        <f>IF('BOM_Phan II'!$X160=1,'BOM_Phan II'!F160,"")</f>
        <v/>
      </c>
      <c r="H160" s="210" t="str">
        <f>IF('BOM_Phan II'!$X160=1,'BOM_Phan II'!G160,"")</f>
        <v/>
      </c>
      <c r="I160" s="210" t="str">
        <f>IF('BOM_Phan II'!$X160=1,'BOM_Phan II'!H160,"")</f>
        <v/>
      </c>
      <c r="J160" s="210" t="str">
        <f t="shared" si="13"/>
        <v/>
      </c>
      <c r="K160" s="210" t="str">
        <f t="shared" si="6"/>
        <v/>
      </c>
      <c r="L160" s="210" t="str">
        <f t="shared" si="7"/>
        <v/>
      </c>
      <c r="M160" s="210" t="str">
        <f t="shared" si="8"/>
        <v/>
      </c>
      <c r="N160" s="210" t="str">
        <f t="shared" si="14"/>
        <v/>
      </c>
      <c r="O160" s="210" t="str">
        <f t="shared" si="15"/>
        <v/>
      </c>
      <c r="P160" s="84" t="str">
        <f t="shared" si="33"/>
        <v/>
      </c>
      <c r="Q160" s="209"/>
      <c r="R160" s="70" t="str">
        <f>IF(S160="IN",'BOM_Phan II'!$Y$3,"")</f>
        <v/>
      </c>
      <c r="S160" s="69" t="str">
        <f t="shared" si="4"/>
        <v/>
      </c>
      <c r="T160">
        <f t="shared" si="31"/>
        <v>6</v>
      </c>
      <c r="U160" t="str">
        <f t="shared" si="32"/>
        <v>KIỆN 4</v>
      </c>
      <c r="V160" t="str">
        <f>IFERROR(IF(C160&lt;&gt;"","",IF('BOM_Phan II'!$X160=1,'BOM_Phan II'!Y160*$S$6,"")),"")</f>
        <v/>
      </c>
      <c r="W160" s="3" t="str">
        <f t="shared" si="11"/>
        <v>KIỆN</v>
      </c>
      <c r="AD160" s="3" t="str">
        <f t="shared" si="12"/>
        <v/>
      </c>
    </row>
    <row r="161" spans="1:30" ht="27" hidden="1" customHeight="1">
      <c r="A161" s="70" t="str">
        <f t="shared" si="0"/>
        <v/>
      </c>
      <c r="B161" s="70" t="str">
        <f t="shared" si="1"/>
        <v/>
      </c>
      <c r="C161" s="208" t="str">
        <f>IF(IFERROR(IF(D161="","",VALUE(LEFT(D161,1))),"IN")="IN",IF(D161="I","KIỆN 1",$V$6&amp;" "&amp;MAX($AD$13:$AD160)+INDEX($C$13:N160,MATCH($V$6&amp;" "&amp;MAX($AD$13:$AD160),$C$13:$C160,0),12)),"")</f>
        <v/>
      </c>
      <c r="D161" s="210" t="str">
        <f>IF('BOM_Phan II'!$X161=1,'BOM_Phan II'!C161,"")</f>
        <v/>
      </c>
      <c r="E161" s="210" t="str">
        <f>IF('BOM_Phan II'!$X161=1,'BOM_Phan II'!D161,"")</f>
        <v/>
      </c>
      <c r="F161" s="210" t="str">
        <f>IF('BOM_Phan II'!$X161=1,'BOM_Phan II'!E161,"")</f>
        <v/>
      </c>
      <c r="G161" s="210" t="str">
        <f>IF('BOM_Phan II'!$X161=1,'BOM_Phan II'!F161,"")</f>
        <v/>
      </c>
      <c r="H161" s="210" t="str">
        <f>IF('BOM_Phan II'!$X161=1,'BOM_Phan II'!G161,"")</f>
        <v/>
      </c>
      <c r="I161" s="210" t="str">
        <f>IF('BOM_Phan II'!$X161=1,'BOM_Phan II'!H161,"")</f>
        <v/>
      </c>
      <c r="J161" s="210" t="str">
        <f t="shared" si="13"/>
        <v/>
      </c>
      <c r="K161" s="210" t="str">
        <f t="shared" si="6"/>
        <v/>
      </c>
      <c r="L161" s="210" t="str">
        <f t="shared" si="7"/>
        <v/>
      </c>
      <c r="M161" s="210" t="str">
        <f t="shared" si="8"/>
        <v/>
      </c>
      <c r="N161" s="210" t="str">
        <f t="shared" si="14"/>
        <v/>
      </c>
      <c r="O161" s="210" t="str">
        <f t="shared" si="15"/>
        <v/>
      </c>
      <c r="P161" s="84" t="str">
        <f t="shared" si="33"/>
        <v/>
      </c>
      <c r="Q161" s="209"/>
      <c r="R161" s="70" t="str">
        <f>IF(S161="IN",'BOM_Phan II'!$Y$3,"")</f>
        <v/>
      </c>
      <c r="S161" s="69" t="str">
        <f t="shared" si="4"/>
        <v/>
      </c>
      <c r="T161">
        <f t="shared" si="31"/>
        <v>6</v>
      </c>
      <c r="U161" t="str">
        <f t="shared" si="32"/>
        <v>KIỆN 4</v>
      </c>
      <c r="V161" t="str">
        <f>IFERROR(IF(C161&lt;&gt;"","",IF('BOM_Phan II'!$X161=1,'BOM_Phan II'!Y161*$S$6,"")),"")</f>
        <v/>
      </c>
      <c r="W161" s="3" t="str">
        <f t="shared" si="11"/>
        <v>KIỆN</v>
      </c>
      <c r="AD161" s="3" t="str">
        <f t="shared" si="12"/>
        <v/>
      </c>
    </row>
    <row r="162" spans="1:30" ht="27" hidden="1" customHeight="1">
      <c r="A162" s="70" t="str">
        <f t="shared" si="0"/>
        <v/>
      </c>
      <c r="B162" s="70" t="str">
        <f t="shared" si="1"/>
        <v/>
      </c>
      <c r="C162" s="208" t="str">
        <f>IF(IFERROR(IF(D162="","",VALUE(LEFT(D162,1))),"IN")="IN",IF(D162="I","KIỆN 1",$V$6&amp;" "&amp;MAX($AD$13:$AD161)+INDEX($C$13:N161,MATCH($V$6&amp;" "&amp;MAX($AD$13:$AD161),$C$13:$C161,0),12)),"")</f>
        <v/>
      </c>
      <c r="D162" s="210" t="str">
        <f>IF('BOM_Phan II'!$X162=1,'BOM_Phan II'!C162,"")</f>
        <v/>
      </c>
      <c r="E162" s="210" t="str">
        <f>IF('BOM_Phan II'!$X162=1,'BOM_Phan II'!D162,"")</f>
        <v/>
      </c>
      <c r="F162" s="210" t="str">
        <f>IF('BOM_Phan II'!$X162=1,'BOM_Phan II'!E162,"")</f>
        <v/>
      </c>
      <c r="G162" s="210" t="str">
        <f>IF('BOM_Phan II'!$X162=1,'BOM_Phan II'!F162,"")</f>
        <v/>
      </c>
      <c r="H162" s="210" t="str">
        <f>IF('BOM_Phan II'!$X162=1,'BOM_Phan II'!G162,"")</f>
        <v/>
      </c>
      <c r="I162" s="210" t="str">
        <f>IF('BOM_Phan II'!$X162=1,'BOM_Phan II'!H162,"")</f>
        <v/>
      </c>
      <c r="J162" s="210" t="str">
        <f t="shared" si="13"/>
        <v/>
      </c>
      <c r="K162" s="210" t="str">
        <f t="shared" si="6"/>
        <v/>
      </c>
      <c r="L162" s="210" t="str">
        <f t="shared" si="7"/>
        <v/>
      </c>
      <c r="M162" s="210" t="str">
        <f t="shared" si="8"/>
        <v/>
      </c>
      <c r="N162" s="210" t="str">
        <f t="shared" si="14"/>
        <v/>
      </c>
      <c r="O162" s="210" t="str">
        <f t="shared" si="15"/>
        <v/>
      </c>
      <c r="P162" s="84" t="str">
        <f t="shared" si="33"/>
        <v/>
      </c>
      <c r="Q162" s="209"/>
      <c r="R162" s="70" t="str">
        <f>IF(S162="IN",'BOM_Phan II'!$Y$3,"")</f>
        <v/>
      </c>
      <c r="S162" s="69" t="str">
        <f t="shared" si="4"/>
        <v/>
      </c>
      <c r="T162">
        <f t="shared" si="31"/>
        <v>6</v>
      </c>
      <c r="U162" t="str">
        <f t="shared" si="32"/>
        <v>KIỆN 4</v>
      </c>
      <c r="V162" t="str">
        <f>IFERROR(IF(C162&lt;&gt;"","",IF('BOM_Phan II'!$X162=1,'BOM_Phan II'!Y162*$S$6,"")),"")</f>
        <v/>
      </c>
      <c r="W162" s="3" t="str">
        <f t="shared" si="11"/>
        <v>KIỆN</v>
      </c>
      <c r="AD162" s="3" t="str">
        <f t="shared" si="12"/>
        <v/>
      </c>
    </row>
    <row r="163" spans="1:30" ht="27" hidden="1" customHeight="1">
      <c r="A163" s="70" t="str">
        <f t="shared" si="0"/>
        <v/>
      </c>
      <c r="B163" s="70" t="str">
        <f t="shared" si="1"/>
        <v/>
      </c>
      <c r="C163" s="208" t="str">
        <f>IF(IFERROR(IF(D163="","",VALUE(LEFT(D163,1))),"IN")="IN",IF(D163="I","KIỆN 1",$V$6&amp;" "&amp;MAX($AD$13:$AD162)+INDEX($C$13:N162,MATCH($V$6&amp;" "&amp;MAX($AD$13:$AD162),$C$13:$C162,0),12)),"")</f>
        <v/>
      </c>
      <c r="D163" s="210" t="str">
        <f>IF('BOM_Phan II'!$X163=1,'BOM_Phan II'!C163,"")</f>
        <v/>
      </c>
      <c r="E163" s="210" t="str">
        <f>IF('BOM_Phan II'!$X163=1,'BOM_Phan II'!D163,"")</f>
        <v/>
      </c>
      <c r="F163" s="210" t="str">
        <f>IF('BOM_Phan II'!$X163=1,'BOM_Phan II'!E163,"")</f>
        <v/>
      </c>
      <c r="G163" s="210" t="str">
        <f>IF('BOM_Phan II'!$X163=1,'BOM_Phan II'!F163,"")</f>
        <v/>
      </c>
      <c r="H163" s="210" t="str">
        <f>IF('BOM_Phan II'!$X163=1,'BOM_Phan II'!G163,"")</f>
        <v/>
      </c>
      <c r="I163" s="210" t="str">
        <f>IF('BOM_Phan II'!$X163=1,'BOM_Phan II'!H163,"")</f>
        <v/>
      </c>
      <c r="J163" s="210" t="str">
        <f t="shared" si="13"/>
        <v/>
      </c>
      <c r="K163" s="210" t="str">
        <f t="shared" si="6"/>
        <v/>
      </c>
      <c r="L163" s="210" t="str">
        <f t="shared" si="7"/>
        <v/>
      </c>
      <c r="M163" s="210" t="str">
        <f t="shared" si="8"/>
        <v/>
      </c>
      <c r="N163" s="210" t="str">
        <f t="shared" si="14"/>
        <v/>
      </c>
      <c r="O163" s="210" t="str">
        <f t="shared" si="15"/>
        <v/>
      </c>
      <c r="P163" s="84" t="str">
        <f t="shared" si="33"/>
        <v/>
      </c>
      <c r="Q163" s="209"/>
      <c r="R163" s="70" t="str">
        <f>IF(S163="IN",'BOM_Phan II'!$Y$3,"")</f>
        <v/>
      </c>
      <c r="S163" s="69" t="str">
        <f t="shared" si="4"/>
        <v/>
      </c>
      <c r="T163">
        <f t="shared" si="31"/>
        <v>6</v>
      </c>
      <c r="U163" t="str">
        <f t="shared" si="32"/>
        <v>KIỆN 4</v>
      </c>
      <c r="V163" t="str">
        <f>IFERROR(IF(C163&lt;&gt;"","",IF('BOM_Phan II'!$X163=1,'BOM_Phan II'!Y163*$S$6,"")),"")</f>
        <v/>
      </c>
      <c r="W163" s="3" t="str">
        <f t="shared" si="11"/>
        <v>KIỆN</v>
      </c>
      <c r="AD163" s="3" t="str">
        <f t="shared" si="12"/>
        <v/>
      </c>
    </row>
    <row r="164" spans="1:30" ht="27" hidden="1" customHeight="1">
      <c r="A164" s="70" t="str">
        <f t="shared" si="0"/>
        <v/>
      </c>
      <c r="B164" s="70" t="str">
        <f t="shared" si="1"/>
        <v/>
      </c>
      <c r="C164" s="208" t="str">
        <f>IF(IFERROR(IF(D164="","",VALUE(LEFT(D164,1))),"IN")="IN",IF(D164="I","KIỆN 1",$V$6&amp;" "&amp;MAX($AD$13:$AD163)+INDEX($C$13:N163,MATCH($V$6&amp;" "&amp;MAX($AD$13:$AD163),$C$13:$C163,0),12)),"")</f>
        <v/>
      </c>
      <c r="D164" s="210" t="str">
        <f>IF('BOM_Phan II'!$X164=1,'BOM_Phan II'!C164,"")</f>
        <v/>
      </c>
      <c r="E164" s="210" t="str">
        <f>IF('BOM_Phan II'!$X164=1,'BOM_Phan II'!D164,"")</f>
        <v/>
      </c>
      <c r="F164" s="210" t="str">
        <f>IF('BOM_Phan II'!$X164=1,'BOM_Phan II'!E164,"")</f>
        <v/>
      </c>
      <c r="G164" s="210" t="str">
        <f>IF('BOM_Phan II'!$X164=1,'BOM_Phan II'!F164,"")</f>
        <v/>
      </c>
      <c r="H164" s="210" t="str">
        <f>IF('BOM_Phan II'!$X164=1,'BOM_Phan II'!G164,"")</f>
        <v/>
      </c>
      <c r="I164" s="210" t="str">
        <f>IF('BOM_Phan II'!$X164=1,'BOM_Phan II'!H164,"")</f>
        <v/>
      </c>
      <c r="J164" s="210" t="str">
        <f t="shared" si="13"/>
        <v/>
      </c>
      <c r="K164" s="210" t="str">
        <f t="shared" si="6"/>
        <v/>
      </c>
      <c r="L164" s="210" t="str">
        <f t="shared" si="7"/>
        <v/>
      </c>
      <c r="M164" s="210" t="str">
        <f t="shared" si="8"/>
        <v/>
      </c>
      <c r="N164" s="210" t="str">
        <f t="shared" si="14"/>
        <v/>
      </c>
      <c r="O164" s="210" t="str">
        <f t="shared" si="15"/>
        <v/>
      </c>
      <c r="P164" s="84" t="str">
        <f t="shared" si="33"/>
        <v/>
      </c>
      <c r="Q164" s="209"/>
      <c r="R164" s="70" t="str">
        <f>IF(S164="IN",'BOM_Phan II'!$Y$3,"")</f>
        <v/>
      </c>
      <c r="S164" s="69" t="str">
        <f t="shared" si="4"/>
        <v/>
      </c>
      <c r="T164">
        <f t="shared" si="31"/>
        <v>6</v>
      </c>
      <c r="U164" t="str">
        <f t="shared" si="32"/>
        <v>KIỆN 4</v>
      </c>
      <c r="V164" t="str">
        <f>IFERROR(IF(C164&lt;&gt;"","",IF('BOM_Phan II'!$X164=1,'BOM_Phan II'!Y164*$S$6,"")),"")</f>
        <v/>
      </c>
      <c r="W164" s="3" t="str">
        <f t="shared" si="11"/>
        <v>KIỆN</v>
      </c>
      <c r="AD164" s="3" t="str">
        <f t="shared" si="12"/>
        <v/>
      </c>
    </row>
    <row r="165" spans="1:30" ht="27" hidden="1" customHeight="1">
      <c r="A165" s="70" t="str">
        <f t="shared" si="0"/>
        <v/>
      </c>
      <c r="B165" s="70" t="str">
        <f t="shared" si="1"/>
        <v/>
      </c>
      <c r="C165" s="208" t="str">
        <f>IF(IFERROR(IF(D165="","",VALUE(LEFT(D165,1))),"IN")="IN",IF(D165="I","KIỆN 1",$V$6&amp;" "&amp;MAX($AD$13:$AD164)+INDEX($C$13:N164,MATCH($V$6&amp;" "&amp;MAX($AD$13:$AD164),$C$13:$C164,0),12)),"")</f>
        <v/>
      </c>
      <c r="D165" s="210" t="str">
        <f>IF('BOM_Phan II'!$X165=1,'BOM_Phan II'!C165,"")</f>
        <v/>
      </c>
      <c r="E165" s="210" t="str">
        <f>IF('BOM_Phan II'!$X165=1,'BOM_Phan II'!D165,"")</f>
        <v/>
      </c>
      <c r="F165" s="210" t="str">
        <f>IF('BOM_Phan II'!$X165=1,'BOM_Phan II'!E165,"")</f>
        <v/>
      </c>
      <c r="G165" s="210" t="str">
        <f>IF('BOM_Phan II'!$X165=1,'BOM_Phan II'!F165,"")</f>
        <v/>
      </c>
      <c r="H165" s="210" t="str">
        <f>IF('BOM_Phan II'!$X165=1,'BOM_Phan II'!G165,"")</f>
        <v/>
      </c>
      <c r="I165" s="210" t="str">
        <f>IF('BOM_Phan II'!$X165=1,'BOM_Phan II'!H165,"")</f>
        <v/>
      </c>
      <c r="J165" s="210" t="str">
        <f t="shared" si="13"/>
        <v/>
      </c>
      <c r="K165" s="210" t="str">
        <f t="shared" si="6"/>
        <v/>
      </c>
      <c r="L165" s="210" t="str">
        <f t="shared" si="7"/>
        <v/>
      </c>
      <c r="M165" s="210" t="str">
        <f t="shared" si="8"/>
        <v/>
      </c>
      <c r="N165" s="210" t="str">
        <f t="shared" si="14"/>
        <v/>
      </c>
      <c r="O165" s="210" t="str">
        <f t="shared" si="15"/>
        <v/>
      </c>
      <c r="P165" s="84" t="str">
        <f t="shared" si="33"/>
        <v/>
      </c>
      <c r="Q165" s="209"/>
      <c r="R165" s="70" t="str">
        <f>IF(S165="IN",'BOM_Phan II'!$Y$3,"")</f>
        <v/>
      </c>
      <c r="S165" s="69" t="str">
        <f t="shared" si="4"/>
        <v/>
      </c>
      <c r="T165">
        <f t="shared" si="31"/>
        <v>6</v>
      </c>
      <c r="U165" t="str">
        <f t="shared" si="32"/>
        <v>KIỆN 4</v>
      </c>
      <c r="V165" t="str">
        <f>IFERROR(IF(C165&lt;&gt;"","",IF('BOM_Phan II'!$X165=1,'BOM_Phan II'!Y165*$S$6,"")),"")</f>
        <v/>
      </c>
      <c r="W165" s="3" t="str">
        <f t="shared" si="11"/>
        <v>KIỆN</v>
      </c>
      <c r="AD165" s="3" t="str">
        <f t="shared" si="12"/>
        <v/>
      </c>
    </row>
    <row r="166" spans="1:30" ht="27" hidden="1" customHeight="1">
      <c r="A166" s="70" t="str">
        <f t="shared" si="0"/>
        <v/>
      </c>
      <c r="B166" s="70" t="str">
        <f t="shared" si="1"/>
        <v/>
      </c>
      <c r="C166" s="208" t="str">
        <f>IF(IFERROR(IF(D166="","",VALUE(LEFT(D166,1))),"IN")="IN",IF(D166="I","KIỆN 1",$V$6&amp;" "&amp;MAX($AD$13:$AD165)+INDEX($C$13:N165,MATCH($V$6&amp;" "&amp;MAX($AD$13:$AD165),$C$13:$C165,0),12)),"")</f>
        <v/>
      </c>
      <c r="D166" s="210" t="str">
        <f>IF('BOM_Phan II'!$X166=1,'BOM_Phan II'!C166,"")</f>
        <v/>
      </c>
      <c r="E166" s="210" t="str">
        <f>IF('BOM_Phan II'!$X166=1,'BOM_Phan II'!D166,"")</f>
        <v/>
      </c>
      <c r="F166" s="210" t="str">
        <f>IF('BOM_Phan II'!$X166=1,'BOM_Phan II'!E166,"")</f>
        <v/>
      </c>
      <c r="G166" s="210" t="str">
        <f>IF('BOM_Phan II'!$X166=1,'BOM_Phan II'!F166,"")</f>
        <v/>
      </c>
      <c r="H166" s="210" t="str">
        <f>IF('BOM_Phan II'!$X166=1,'BOM_Phan II'!G166,"")</f>
        <v/>
      </c>
      <c r="I166" s="210" t="str">
        <f>IF('BOM_Phan II'!$X166=1,'BOM_Phan II'!H166,"")</f>
        <v/>
      </c>
      <c r="J166" s="210" t="str">
        <f t="shared" si="13"/>
        <v/>
      </c>
      <c r="K166" s="210" t="str">
        <f t="shared" si="6"/>
        <v/>
      </c>
      <c r="L166" s="210" t="str">
        <f t="shared" si="7"/>
        <v/>
      </c>
      <c r="M166" s="210" t="str">
        <f t="shared" si="8"/>
        <v/>
      </c>
      <c r="N166" s="210" t="str">
        <f t="shared" si="14"/>
        <v/>
      </c>
      <c r="O166" s="210" t="str">
        <f t="shared" si="15"/>
        <v/>
      </c>
      <c r="P166" s="84" t="str">
        <f t="shared" si="33"/>
        <v/>
      </c>
      <c r="Q166" s="209"/>
      <c r="R166" s="70" t="str">
        <f>IF(S166="IN",'BOM_Phan II'!$Y$3,"")</f>
        <v/>
      </c>
      <c r="S166" s="69" t="str">
        <f t="shared" si="4"/>
        <v/>
      </c>
      <c r="T166">
        <f t="shared" si="31"/>
        <v>6</v>
      </c>
      <c r="U166" t="str">
        <f t="shared" si="32"/>
        <v>KIỆN 4</v>
      </c>
      <c r="V166" t="str">
        <f>IFERROR(IF(C166&lt;&gt;"","",IF('BOM_Phan II'!$X166=1,'BOM_Phan II'!Y166*$S$6,"")),"")</f>
        <v/>
      </c>
      <c r="W166" s="3" t="str">
        <f t="shared" si="11"/>
        <v>KIỆN</v>
      </c>
      <c r="AD166" s="3" t="str">
        <f t="shared" si="12"/>
        <v/>
      </c>
    </row>
    <row r="167" spans="1:30" ht="27" hidden="1" customHeight="1">
      <c r="A167" s="70" t="str">
        <f t="shared" si="0"/>
        <v/>
      </c>
      <c r="B167" s="70" t="str">
        <f t="shared" si="1"/>
        <v/>
      </c>
      <c r="C167" s="208" t="str">
        <f>IF(IFERROR(IF(D167="","",VALUE(LEFT(D167,1))),"IN")="IN",IF(D167="I","KIỆN 1",$V$6&amp;" "&amp;MAX($AD$13:$AD166)+INDEX($C$13:N166,MATCH($V$6&amp;" "&amp;MAX($AD$13:$AD166),$C$13:$C166,0),12)),"")</f>
        <v/>
      </c>
      <c r="D167" s="210" t="str">
        <f>IF('BOM_Phan II'!$X167=1,'BOM_Phan II'!C167,"")</f>
        <v/>
      </c>
      <c r="E167" s="210" t="str">
        <f>IF('BOM_Phan II'!$X167=1,'BOM_Phan II'!D167,"")</f>
        <v/>
      </c>
      <c r="F167" s="210" t="str">
        <f>IF('BOM_Phan II'!$X167=1,'BOM_Phan II'!E167,"")</f>
        <v/>
      </c>
      <c r="G167" s="210" t="str">
        <f>IF('BOM_Phan II'!$X167=1,'BOM_Phan II'!F167,"")</f>
        <v/>
      </c>
      <c r="H167" s="210" t="str">
        <f>IF('BOM_Phan II'!$X167=1,'BOM_Phan II'!G167,"")</f>
        <v/>
      </c>
      <c r="I167" s="210" t="str">
        <f>IF('BOM_Phan II'!$X167=1,'BOM_Phan II'!H167,"")</f>
        <v/>
      </c>
      <c r="J167" s="210" t="str">
        <f t="shared" si="13"/>
        <v/>
      </c>
      <c r="K167" s="210" t="str">
        <f t="shared" si="6"/>
        <v/>
      </c>
      <c r="L167" s="210" t="str">
        <f t="shared" si="7"/>
        <v/>
      </c>
      <c r="M167" s="210" t="str">
        <f t="shared" si="8"/>
        <v/>
      </c>
      <c r="N167" s="210" t="str">
        <f t="shared" si="14"/>
        <v/>
      </c>
      <c r="O167" s="210" t="str">
        <f t="shared" si="15"/>
        <v/>
      </c>
      <c r="P167" s="84" t="str">
        <f t="shared" si="33"/>
        <v/>
      </c>
      <c r="Q167" s="209"/>
      <c r="R167" s="70" t="str">
        <f>IF(S167="IN",'BOM_Phan II'!$Y$3,"")</f>
        <v/>
      </c>
      <c r="S167" s="69" t="str">
        <f t="shared" si="4"/>
        <v/>
      </c>
      <c r="T167">
        <f t="shared" si="31"/>
        <v>6</v>
      </c>
      <c r="U167" t="str">
        <f t="shared" si="32"/>
        <v>KIỆN 4</v>
      </c>
      <c r="V167" t="str">
        <f>IFERROR(IF(C167&lt;&gt;"","",IF('BOM_Phan II'!$X167=1,'BOM_Phan II'!Y167*$S$6,"")),"")</f>
        <v/>
      </c>
      <c r="W167" s="3" t="str">
        <f t="shared" si="11"/>
        <v>KIỆN</v>
      </c>
      <c r="AD167" s="3" t="str">
        <f t="shared" si="12"/>
        <v/>
      </c>
    </row>
    <row r="168" spans="1:30" ht="27" hidden="1" customHeight="1">
      <c r="A168" s="70" t="str">
        <f t="shared" si="0"/>
        <v/>
      </c>
      <c r="B168" s="70" t="str">
        <f t="shared" si="1"/>
        <v/>
      </c>
      <c r="C168" s="208" t="str">
        <f>IF(IFERROR(IF(D168="","",VALUE(LEFT(D168,1))),"IN")="IN",IF(D168="I","KIỆN 1",$V$6&amp;" "&amp;MAX($AD$13:$AD167)+INDEX($C$13:N167,MATCH($V$6&amp;" "&amp;MAX($AD$13:$AD167),$C$13:$C167,0),12)),"")</f>
        <v/>
      </c>
      <c r="D168" s="210" t="str">
        <f>IF('BOM_Phan II'!$X168=1,'BOM_Phan II'!C168,"")</f>
        <v/>
      </c>
      <c r="E168" s="210" t="str">
        <f>IF('BOM_Phan II'!$X168=1,'BOM_Phan II'!D168,"")</f>
        <v/>
      </c>
      <c r="F168" s="210" t="str">
        <f>IF('BOM_Phan II'!$X168=1,'BOM_Phan II'!E168,"")</f>
        <v/>
      </c>
      <c r="G168" s="210" t="str">
        <f>IF('BOM_Phan II'!$X168=1,'BOM_Phan II'!F168,"")</f>
        <v/>
      </c>
      <c r="H168" s="210" t="str">
        <f>IF('BOM_Phan II'!$X168=1,'BOM_Phan II'!G168,"")</f>
        <v/>
      </c>
      <c r="I168" s="210" t="str">
        <f>IF('BOM_Phan II'!$X168=1,'BOM_Phan II'!H168,"")</f>
        <v/>
      </c>
      <c r="J168" s="210" t="str">
        <f t="shared" si="13"/>
        <v/>
      </c>
      <c r="K168" s="210" t="str">
        <f t="shared" si="6"/>
        <v/>
      </c>
      <c r="L168" s="210" t="str">
        <f t="shared" si="7"/>
        <v/>
      </c>
      <c r="M168" s="210" t="str">
        <f t="shared" si="8"/>
        <v/>
      </c>
      <c r="N168" s="210" t="str">
        <f t="shared" si="14"/>
        <v/>
      </c>
      <c r="O168" s="210" t="str">
        <f t="shared" si="15"/>
        <v/>
      </c>
      <c r="P168" s="84" t="str">
        <f t="shared" si="33"/>
        <v/>
      </c>
      <c r="Q168" s="209"/>
      <c r="R168" s="70" t="str">
        <f>IF(S168="IN",'BOM_Phan II'!$Y$3,"")</f>
        <v/>
      </c>
      <c r="S168" s="69" t="str">
        <f t="shared" si="4"/>
        <v/>
      </c>
      <c r="T168">
        <f t="shared" ref="T168:T231" si="34">IF($O$13="XK_CHUẨN 1",1,IF($O$13="XK_CHUẨN 2",2,IF($O$13="XK_CHUẨN 3",3,IF($O$13="XK_CHUẨN 4-ĐI CONT",4,IF($O$13="XK_CHUẨN 5-ĐI AIR",5,IF($O$13="XK_CHUẨN 5-AIR PALLET",51,IF($O$13="TIÊU CHUẨN DỰ ÁN",6,"")))))))</f>
        <v>6</v>
      </c>
      <c r="U168" t="str">
        <f t="shared" ref="U168:U231" si="35">IF(C168="",U167,C168)</f>
        <v>KIỆN 4</v>
      </c>
      <c r="V168" t="str">
        <f>IFERROR(IF(C168&lt;&gt;"","",IF('BOM_Phan II'!$X168=1,'BOM_Phan II'!Y168*$S$6,"")),"")</f>
        <v/>
      </c>
      <c r="W168" s="3" t="str">
        <f t="shared" si="11"/>
        <v>KIỆN</v>
      </c>
      <c r="AD168" s="3" t="str">
        <f t="shared" si="12"/>
        <v/>
      </c>
    </row>
    <row r="169" spans="1:30" ht="27" hidden="1" customHeight="1">
      <c r="A169" s="70" t="str">
        <f t="shared" si="0"/>
        <v/>
      </c>
      <c r="B169" s="70" t="str">
        <f t="shared" si="1"/>
        <v/>
      </c>
      <c r="C169" s="208" t="str">
        <f>IF(IFERROR(IF(D169="","",VALUE(LEFT(D169,1))),"IN")="IN",IF(D169="I","KIỆN 1",$V$6&amp;" "&amp;MAX($AD$13:$AD168)+INDEX($C$13:N168,MATCH($V$6&amp;" "&amp;MAX($AD$13:$AD168),$C$13:$C168,0),12)),"")</f>
        <v/>
      </c>
      <c r="D169" s="210" t="str">
        <f>IF('BOM_Phan II'!$X169=1,'BOM_Phan II'!C169,"")</f>
        <v/>
      </c>
      <c r="E169" s="210" t="str">
        <f>IF('BOM_Phan II'!$X169=1,'BOM_Phan II'!D169,"")</f>
        <v/>
      </c>
      <c r="F169" s="210" t="str">
        <f>IF('BOM_Phan II'!$X169=1,'BOM_Phan II'!E169,"")</f>
        <v/>
      </c>
      <c r="G169" s="210" t="str">
        <f>IF('BOM_Phan II'!$X169=1,'BOM_Phan II'!F169,"")</f>
        <v/>
      </c>
      <c r="H169" s="210" t="str">
        <f>IF('BOM_Phan II'!$X169=1,'BOM_Phan II'!G169,"")</f>
        <v/>
      </c>
      <c r="I169" s="210" t="str">
        <f>IF('BOM_Phan II'!$X169=1,'BOM_Phan II'!H169,"")</f>
        <v/>
      </c>
      <c r="J169" s="210" t="str">
        <f t="shared" si="13"/>
        <v/>
      </c>
      <c r="K169" s="210" t="str">
        <f t="shared" si="6"/>
        <v/>
      </c>
      <c r="L169" s="210" t="str">
        <f t="shared" si="7"/>
        <v/>
      </c>
      <c r="M169" s="210" t="str">
        <f t="shared" si="8"/>
        <v/>
      </c>
      <c r="N169" s="210" t="str">
        <f t="shared" si="14"/>
        <v/>
      </c>
      <c r="O169" s="210" t="str">
        <f t="shared" si="15"/>
        <v/>
      </c>
      <c r="P169" s="84" t="str">
        <f t="shared" si="33"/>
        <v/>
      </c>
      <c r="Q169" s="209"/>
      <c r="R169" s="70" t="str">
        <f>IF(S169="IN",'BOM_Phan II'!$Y$3,"")</f>
        <v/>
      </c>
      <c r="S169" s="69" t="str">
        <f t="shared" si="4"/>
        <v/>
      </c>
      <c r="T169">
        <f t="shared" si="34"/>
        <v>6</v>
      </c>
      <c r="U169" t="str">
        <f t="shared" si="35"/>
        <v>KIỆN 4</v>
      </c>
      <c r="V169" t="str">
        <f>IFERROR(IF(C169&lt;&gt;"","",IF('BOM_Phan II'!$X169=1,'BOM_Phan II'!Y169*$S$6,"")),"")</f>
        <v/>
      </c>
      <c r="W169" s="3" t="str">
        <f t="shared" si="11"/>
        <v>KIỆN</v>
      </c>
      <c r="AD169" s="3" t="str">
        <f t="shared" si="12"/>
        <v/>
      </c>
    </row>
    <row r="170" spans="1:30" ht="27" hidden="1" customHeight="1">
      <c r="A170" s="70" t="str">
        <f t="shared" si="0"/>
        <v/>
      </c>
      <c r="B170" s="70" t="str">
        <f t="shared" si="1"/>
        <v/>
      </c>
      <c r="C170" s="208" t="str">
        <f>IF(IFERROR(IF(D170="","",VALUE(LEFT(D170,1))),"IN")="IN",IF(D170="I","KIỆN 1",$V$6&amp;" "&amp;MAX($AD$13:$AD169)+INDEX($C$13:N169,MATCH($V$6&amp;" "&amp;MAX($AD$13:$AD169),$C$13:$C169,0),12)),"")</f>
        <v/>
      </c>
      <c r="D170" s="210" t="str">
        <f>IF('BOM_Phan II'!$X170=1,'BOM_Phan II'!C170,"")</f>
        <v/>
      </c>
      <c r="E170" s="210" t="str">
        <f>IF('BOM_Phan II'!$X170=1,'BOM_Phan II'!D170,"")</f>
        <v/>
      </c>
      <c r="F170" s="210" t="str">
        <f>IF('BOM_Phan II'!$X170=1,'BOM_Phan II'!E170,"")</f>
        <v/>
      </c>
      <c r="G170" s="210" t="str">
        <f>IF('BOM_Phan II'!$X170=1,'BOM_Phan II'!F170,"")</f>
        <v/>
      </c>
      <c r="H170" s="210" t="str">
        <f>IF('BOM_Phan II'!$X170=1,'BOM_Phan II'!G170,"")</f>
        <v/>
      </c>
      <c r="I170" s="210" t="str">
        <f>IF('BOM_Phan II'!$X170=1,'BOM_Phan II'!H170,"")</f>
        <v/>
      </c>
      <c r="J170" s="210" t="str">
        <f t="shared" si="13"/>
        <v/>
      </c>
      <c r="K170" s="210" t="str">
        <f t="shared" si="6"/>
        <v/>
      </c>
      <c r="L170" s="210" t="str">
        <f t="shared" si="7"/>
        <v/>
      </c>
      <c r="M170" s="210" t="str">
        <f t="shared" si="8"/>
        <v/>
      </c>
      <c r="N170" s="210" t="str">
        <f t="shared" si="14"/>
        <v/>
      </c>
      <c r="O170" s="210" t="str">
        <f t="shared" si="15"/>
        <v/>
      </c>
      <c r="P170" s="84" t="str">
        <f t="shared" si="33"/>
        <v/>
      </c>
      <c r="Q170" s="209"/>
      <c r="R170" s="70" t="str">
        <f>IF(S170="IN",'BOM_Phan II'!$Y$3,"")</f>
        <v/>
      </c>
      <c r="S170" s="69" t="str">
        <f t="shared" si="4"/>
        <v/>
      </c>
      <c r="T170">
        <f t="shared" si="34"/>
        <v>6</v>
      </c>
      <c r="U170" t="str">
        <f t="shared" si="35"/>
        <v>KIỆN 4</v>
      </c>
      <c r="V170" t="str">
        <f>IFERROR(IF(C170&lt;&gt;"","",IF('BOM_Phan II'!$X170=1,'BOM_Phan II'!Y170*$S$6,"")),"")</f>
        <v/>
      </c>
      <c r="W170" s="3" t="str">
        <f t="shared" si="11"/>
        <v>KIỆN</v>
      </c>
      <c r="AD170" s="3" t="str">
        <f t="shared" si="12"/>
        <v/>
      </c>
    </row>
    <row r="171" spans="1:30" ht="27" hidden="1" customHeight="1">
      <c r="A171" s="70" t="str">
        <f t="shared" si="0"/>
        <v/>
      </c>
      <c r="B171" s="70" t="str">
        <f t="shared" si="1"/>
        <v/>
      </c>
      <c r="C171" s="208" t="str">
        <f>IF(IFERROR(IF(D171="","",VALUE(LEFT(D171,1))),"IN")="IN",IF(D171="I","KIỆN 1",$V$6&amp;" "&amp;MAX($AD$13:$AD170)+INDEX($C$13:N170,MATCH($V$6&amp;" "&amp;MAX($AD$13:$AD170),$C$13:$C170,0),12)),"")</f>
        <v/>
      </c>
      <c r="D171" s="210" t="str">
        <f>IF('BOM_Phan II'!$X171=1,'BOM_Phan II'!C171,"")</f>
        <v/>
      </c>
      <c r="E171" s="210" t="str">
        <f>IF('BOM_Phan II'!$X171=1,'BOM_Phan II'!D171,"")</f>
        <v/>
      </c>
      <c r="F171" s="210" t="str">
        <f>IF('BOM_Phan II'!$X171=1,'BOM_Phan II'!E171,"")</f>
        <v/>
      </c>
      <c r="G171" s="210" t="str">
        <f>IF('BOM_Phan II'!$X171=1,'BOM_Phan II'!F171,"")</f>
        <v/>
      </c>
      <c r="H171" s="210" t="str">
        <f>IF('BOM_Phan II'!$X171=1,'BOM_Phan II'!G171,"")</f>
        <v/>
      </c>
      <c r="I171" s="210" t="str">
        <f>IF('BOM_Phan II'!$X171=1,'BOM_Phan II'!H171,"")</f>
        <v/>
      </c>
      <c r="J171" s="210" t="str">
        <f t="shared" si="13"/>
        <v/>
      </c>
      <c r="K171" s="210" t="str">
        <f t="shared" si="6"/>
        <v/>
      </c>
      <c r="L171" s="210" t="str">
        <f t="shared" si="7"/>
        <v/>
      </c>
      <c r="M171" s="210" t="str">
        <f t="shared" si="8"/>
        <v/>
      </c>
      <c r="N171" s="210" t="str">
        <f t="shared" si="14"/>
        <v/>
      </c>
      <c r="O171" s="210" t="str">
        <f t="shared" si="15"/>
        <v/>
      </c>
      <c r="P171" s="84" t="str">
        <f t="shared" si="33"/>
        <v/>
      </c>
      <c r="Q171" s="209"/>
      <c r="R171" s="70" t="str">
        <f>IF(S171="IN",'BOM_Phan II'!$Y$3,"")</f>
        <v/>
      </c>
      <c r="S171" s="69" t="str">
        <f t="shared" si="4"/>
        <v/>
      </c>
      <c r="T171">
        <f t="shared" si="34"/>
        <v>6</v>
      </c>
      <c r="U171" t="str">
        <f t="shared" si="35"/>
        <v>KIỆN 4</v>
      </c>
      <c r="V171" t="str">
        <f>IFERROR(IF(C171&lt;&gt;"","",IF('BOM_Phan II'!$X171=1,'BOM_Phan II'!Y171*$S$6,"")),"")</f>
        <v/>
      </c>
      <c r="W171" s="3" t="str">
        <f t="shared" si="11"/>
        <v>KIỆN</v>
      </c>
      <c r="AD171" s="3" t="str">
        <f t="shared" si="12"/>
        <v/>
      </c>
    </row>
    <row r="172" spans="1:30" ht="27" hidden="1" customHeight="1">
      <c r="A172" s="70" t="str">
        <f t="shared" si="0"/>
        <v/>
      </c>
      <c r="B172" s="70" t="str">
        <f t="shared" si="1"/>
        <v/>
      </c>
      <c r="C172" s="208" t="str">
        <f>IF(IFERROR(IF(D172="","",VALUE(LEFT(D172,1))),"IN")="IN",IF(D172="I","KIỆN 1",$V$6&amp;" "&amp;MAX($AD$13:$AD171)+INDEX($C$13:N171,MATCH($V$6&amp;" "&amp;MAX($AD$13:$AD171),$C$13:$C171,0),12)),"")</f>
        <v/>
      </c>
      <c r="D172" s="210" t="str">
        <f>IF('BOM_Phan II'!$X172=1,'BOM_Phan II'!C172,"")</f>
        <v/>
      </c>
      <c r="E172" s="210" t="str">
        <f>IF('BOM_Phan II'!$X172=1,'BOM_Phan II'!D172,"")</f>
        <v/>
      </c>
      <c r="F172" s="210" t="str">
        <f>IF('BOM_Phan II'!$X172=1,'BOM_Phan II'!E172,"")</f>
        <v/>
      </c>
      <c r="G172" s="210" t="str">
        <f>IF('BOM_Phan II'!$X172=1,'BOM_Phan II'!F172,"")</f>
        <v/>
      </c>
      <c r="H172" s="210" t="str">
        <f>IF('BOM_Phan II'!$X172=1,'BOM_Phan II'!G172,"")</f>
        <v/>
      </c>
      <c r="I172" s="210" t="str">
        <f>IF('BOM_Phan II'!$X172=1,'BOM_Phan II'!H172,"")</f>
        <v/>
      </c>
      <c r="J172" s="210" t="str">
        <f t="shared" si="13"/>
        <v/>
      </c>
      <c r="K172" s="210" t="str">
        <f t="shared" si="6"/>
        <v/>
      </c>
      <c r="L172" s="210" t="str">
        <f t="shared" si="7"/>
        <v/>
      </c>
      <c r="M172" s="210" t="str">
        <f t="shared" si="8"/>
        <v/>
      </c>
      <c r="N172" s="210" t="str">
        <f t="shared" si="14"/>
        <v/>
      </c>
      <c r="O172" s="210" t="str">
        <f t="shared" si="15"/>
        <v/>
      </c>
      <c r="P172" s="84" t="str">
        <f t="shared" si="33"/>
        <v/>
      </c>
      <c r="Q172" s="209"/>
      <c r="R172" s="70" t="str">
        <f>IF(S172="IN",'BOM_Phan II'!$Y$3,"")</f>
        <v/>
      </c>
      <c r="S172" s="69" t="str">
        <f t="shared" si="4"/>
        <v/>
      </c>
      <c r="T172">
        <f t="shared" si="34"/>
        <v>6</v>
      </c>
      <c r="U172" t="str">
        <f t="shared" si="35"/>
        <v>KIỆN 4</v>
      </c>
      <c r="V172" t="str">
        <f>IFERROR(IF(C172&lt;&gt;"","",IF('BOM_Phan II'!$X172=1,'BOM_Phan II'!Y172*$S$6,"")),"")</f>
        <v/>
      </c>
      <c r="W172" s="3" t="str">
        <f t="shared" si="11"/>
        <v>KIỆN</v>
      </c>
      <c r="AD172" s="3" t="str">
        <f t="shared" si="12"/>
        <v/>
      </c>
    </row>
    <row r="173" spans="1:30" ht="27" hidden="1" customHeight="1">
      <c r="A173" s="70" t="str">
        <f t="shared" si="0"/>
        <v/>
      </c>
      <c r="B173" s="70" t="str">
        <f t="shared" si="1"/>
        <v/>
      </c>
      <c r="C173" s="208" t="str">
        <f>IF(IFERROR(IF(D173="","",VALUE(LEFT(D173,1))),"IN")="IN",IF(D173="I","KIỆN 1",$V$6&amp;" "&amp;MAX($AD$13:$AD172)+INDEX($C$13:N172,MATCH($V$6&amp;" "&amp;MAX($AD$13:$AD172),$C$13:$C172,0),12)),"")</f>
        <v/>
      </c>
      <c r="D173" s="210" t="str">
        <f>IF('BOM_Phan II'!$X173=1,'BOM_Phan II'!C173,"")</f>
        <v/>
      </c>
      <c r="E173" s="210" t="str">
        <f>IF('BOM_Phan II'!$X173=1,'BOM_Phan II'!D173,"")</f>
        <v/>
      </c>
      <c r="F173" s="210" t="str">
        <f>IF('BOM_Phan II'!$X173=1,'BOM_Phan II'!E173,"")</f>
        <v/>
      </c>
      <c r="G173" s="210" t="str">
        <f>IF('BOM_Phan II'!$X173=1,'BOM_Phan II'!F173,"")</f>
        <v/>
      </c>
      <c r="H173" s="210" t="str">
        <f>IF('BOM_Phan II'!$X173=1,'BOM_Phan II'!G173,"")</f>
        <v/>
      </c>
      <c r="I173" s="210" t="str">
        <f>IF('BOM_Phan II'!$X173=1,'BOM_Phan II'!H173,"")</f>
        <v/>
      </c>
      <c r="J173" s="210" t="str">
        <f t="shared" si="13"/>
        <v/>
      </c>
      <c r="K173" s="210" t="str">
        <f t="shared" si="6"/>
        <v/>
      </c>
      <c r="L173" s="210" t="str">
        <f t="shared" si="7"/>
        <v/>
      </c>
      <c r="M173" s="210" t="str">
        <f t="shared" si="8"/>
        <v/>
      </c>
      <c r="N173" s="210" t="str">
        <f t="shared" si="14"/>
        <v/>
      </c>
      <c r="O173" s="210" t="str">
        <f t="shared" si="15"/>
        <v/>
      </c>
      <c r="P173" s="84" t="str">
        <f t="shared" si="33"/>
        <v/>
      </c>
      <c r="Q173" s="209"/>
      <c r="R173" s="70" t="str">
        <f>IF(S173="IN",'BOM_Phan II'!$Y$3,"")</f>
        <v/>
      </c>
      <c r="S173" s="69" t="str">
        <f t="shared" si="4"/>
        <v/>
      </c>
      <c r="T173">
        <f t="shared" si="34"/>
        <v>6</v>
      </c>
      <c r="U173" t="str">
        <f t="shared" si="35"/>
        <v>KIỆN 4</v>
      </c>
      <c r="V173" t="str">
        <f>IFERROR(IF(C173&lt;&gt;"","",IF('BOM_Phan II'!$X173=1,'BOM_Phan II'!Y173*$S$6,"")),"")</f>
        <v/>
      </c>
      <c r="W173" s="3" t="str">
        <f t="shared" si="11"/>
        <v>KIỆN</v>
      </c>
      <c r="AD173" s="3" t="str">
        <f t="shared" si="12"/>
        <v/>
      </c>
    </row>
    <row r="174" spans="1:30" ht="27" hidden="1" customHeight="1">
      <c r="A174" s="70" t="str">
        <f t="shared" si="0"/>
        <v/>
      </c>
      <c r="B174" s="70" t="str">
        <f t="shared" si="1"/>
        <v/>
      </c>
      <c r="C174" s="208" t="str">
        <f>IF(IFERROR(IF(D174="","",VALUE(LEFT(D174,1))),"IN")="IN",IF(D174="I","KIỆN 1",$V$6&amp;" "&amp;MAX($AD$13:$AD173)+INDEX($C$13:N173,MATCH($V$6&amp;" "&amp;MAX($AD$13:$AD173),$C$13:$C173,0),12)),"")</f>
        <v/>
      </c>
      <c r="D174" s="210" t="str">
        <f>IF('BOM_Phan II'!$X174=1,'BOM_Phan II'!C174,"")</f>
        <v/>
      </c>
      <c r="E174" s="210" t="str">
        <f>IF('BOM_Phan II'!$X174=1,'BOM_Phan II'!D174,"")</f>
        <v/>
      </c>
      <c r="F174" s="210" t="str">
        <f>IF('BOM_Phan II'!$X174=1,'BOM_Phan II'!E174,"")</f>
        <v/>
      </c>
      <c r="G174" s="210" t="str">
        <f>IF('BOM_Phan II'!$X174=1,'BOM_Phan II'!F174,"")</f>
        <v/>
      </c>
      <c r="H174" s="210" t="str">
        <f>IF('BOM_Phan II'!$X174=1,'BOM_Phan II'!G174,"")</f>
        <v/>
      </c>
      <c r="I174" s="210" t="str">
        <f>IF('BOM_Phan II'!$X174=1,'BOM_Phan II'!H174,"")</f>
        <v/>
      </c>
      <c r="J174" s="210" t="str">
        <f t="shared" si="13"/>
        <v/>
      </c>
      <c r="K174" s="210" t="str">
        <f t="shared" si="6"/>
        <v/>
      </c>
      <c r="L174" s="210" t="str">
        <f t="shared" si="7"/>
        <v/>
      </c>
      <c r="M174" s="210" t="str">
        <f t="shared" si="8"/>
        <v/>
      </c>
      <c r="N174" s="210" t="str">
        <f t="shared" si="14"/>
        <v/>
      </c>
      <c r="O174" s="210" t="str">
        <f t="shared" si="15"/>
        <v/>
      </c>
      <c r="P174" s="84" t="str">
        <f t="shared" si="33"/>
        <v/>
      </c>
      <c r="Q174" s="209"/>
      <c r="R174" s="70" t="str">
        <f>IF(S174="IN",'BOM_Phan II'!$Y$3,"")</f>
        <v/>
      </c>
      <c r="S174" s="69" t="str">
        <f t="shared" si="4"/>
        <v/>
      </c>
      <c r="T174">
        <f t="shared" si="34"/>
        <v>6</v>
      </c>
      <c r="U174" t="str">
        <f t="shared" si="35"/>
        <v>KIỆN 4</v>
      </c>
      <c r="V174" t="str">
        <f>IFERROR(IF(C174&lt;&gt;"","",IF('BOM_Phan II'!$X174=1,'BOM_Phan II'!Y174*$S$6,"")),"")</f>
        <v/>
      </c>
      <c r="W174" s="3" t="str">
        <f t="shared" si="11"/>
        <v>KIỆN</v>
      </c>
      <c r="AD174" s="3" t="str">
        <f t="shared" si="12"/>
        <v/>
      </c>
    </row>
    <row r="175" spans="1:30" ht="27" hidden="1" customHeight="1">
      <c r="A175" s="70" t="str">
        <f t="shared" si="0"/>
        <v/>
      </c>
      <c r="B175" s="70" t="str">
        <f t="shared" si="1"/>
        <v/>
      </c>
      <c r="C175" s="208" t="str">
        <f>IF(IFERROR(IF(D175="","",VALUE(LEFT(D175,1))),"IN")="IN",IF(D175="I","KIỆN 1",$V$6&amp;" "&amp;MAX($AD$13:$AD174)+INDEX($C$13:N174,MATCH($V$6&amp;" "&amp;MAX($AD$13:$AD174),$C$13:$C174,0),12)),"")</f>
        <v/>
      </c>
      <c r="D175" s="210" t="str">
        <f>IF('BOM_Phan II'!$X175=1,'BOM_Phan II'!C175,"")</f>
        <v/>
      </c>
      <c r="E175" s="210" t="str">
        <f>IF('BOM_Phan II'!$X175=1,'BOM_Phan II'!D175,"")</f>
        <v/>
      </c>
      <c r="F175" s="210" t="str">
        <f>IF('BOM_Phan II'!$X175=1,'BOM_Phan II'!E175,"")</f>
        <v/>
      </c>
      <c r="G175" s="210" t="str">
        <f>IF('BOM_Phan II'!$X175=1,'BOM_Phan II'!F175,"")</f>
        <v/>
      </c>
      <c r="H175" s="210" t="str">
        <f>IF('BOM_Phan II'!$X175=1,'BOM_Phan II'!G175,"")</f>
        <v/>
      </c>
      <c r="I175" s="210" t="str">
        <f>IF('BOM_Phan II'!$X175=1,'BOM_Phan II'!H175,"")</f>
        <v/>
      </c>
      <c r="J175" s="210" t="str">
        <f t="shared" si="13"/>
        <v/>
      </c>
      <c r="K175" s="210" t="str">
        <f t="shared" si="6"/>
        <v/>
      </c>
      <c r="L175" s="210" t="str">
        <f t="shared" si="7"/>
        <v/>
      </c>
      <c r="M175" s="210" t="str">
        <f t="shared" si="8"/>
        <v/>
      </c>
      <c r="N175" s="210" t="str">
        <f t="shared" si="14"/>
        <v/>
      </c>
      <c r="O175" s="210" t="str">
        <f t="shared" si="15"/>
        <v/>
      </c>
      <c r="P175" s="84" t="str">
        <f t="shared" si="33"/>
        <v/>
      </c>
      <c r="Q175" s="209"/>
      <c r="R175" s="70" t="str">
        <f>IF(S175="IN",'BOM_Phan II'!$Y$3,"")</f>
        <v/>
      </c>
      <c r="S175" s="69" t="str">
        <f t="shared" si="4"/>
        <v/>
      </c>
      <c r="T175">
        <f t="shared" si="34"/>
        <v>6</v>
      </c>
      <c r="U175" t="str">
        <f t="shared" si="35"/>
        <v>KIỆN 4</v>
      </c>
      <c r="V175" t="str">
        <f>IFERROR(IF(C175&lt;&gt;"","",IF('BOM_Phan II'!$X175=1,'BOM_Phan II'!Y175*$S$6,"")),"")</f>
        <v/>
      </c>
      <c r="W175" s="3" t="str">
        <f t="shared" si="11"/>
        <v>KIỆN</v>
      </c>
      <c r="AD175" s="3" t="str">
        <f t="shared" si="12"/>
        <v/>
      </c>
    </row>
    <row r="176" spans="1:30" ht="27" hidden="1" customHeight="1">
      <c r="A176" s="70" t="str">
        <f t="shared" si="0"/>
        <v/>
      </c>
      <c r="B176" s="70" t="str">
        <f t="shared" si="1"/>
        <v/>
      </c>
      <c r="C176" s="208" t="str">
        <f>IF(IFERROR(IF(D176="","",VALUE(LEFT(D176,1))),"IN")="IN",IF(D176="I","KIỆN 1",$V$6&amp;" "&amp;MAX($AD$13:$AD175)+INDEX($C$13:N175,MATCH($V$6&amp;" "&amp;MAX($AD$13:$AD175),$C$13:$C175,0),12)),"")</f>
        <v/>
      </c>
      <c r="D176" s="210" t="str">
        <f>IF('BOM_Phan II'!$X176=1,'BOM_Phan II'!C176,"")</f>
        <v/>
      </c>
      <c r="E176" s="210" t="str">
        <f>IF('BOM_Phan II'!$X176=1,'BOM_Phan II'!D176,"")</f>
        <v/>
      </c>
      <c r="F176" s="210" t="str">
        <f>IF('BOM_Phan II'!$X176=1,'BOM_Phan II'!E176,"")</f>
        <v/>
      </c>
      <c r="G176" s="210" t="str">
        <f>IF('BOM_Phan II'!$X176=1,'BOM_Phan II'!F176,"")</f>
        <v/>
      </c>
      <c r="H176" s="210" t="str">
        <f>IF('BOM_Phan II'!$X176=1,'BOM_Phan II'!G176,"")</f>
        <v/>
      </c>
      <c r="I176" s="210" t="str">
        <f>IF('BOM_Phan II'!$X176=1,'BOM_Phan II'!H176,"")</f>
        <v/>
      </c>
      <c r="J176" s="210" t="str">
        <f t="shared" si="13"/>
        <v/>
      </c>
      <c r="K176" s="210" t="str">
        <f t="shared" si="6"/>
        <v/>
      </c>
      <c r="L176" s="210" t="str">
        <f t="shared" si="7"/>
        <v/>
      </c>
      <c r="M176" s="210" t="str">
        <f t="shared" si="8"/>
        <v/>
      </c>
      <c r="N176" s="210" t="str">
        <f t="shared" si="14"/>
        <v/>
      </c>
      <c r="O176" s="210" t="str">
        <f t="shared" si="15"/>
        <v/>
      </c>
      <c r="P176" s="84" t="str">
        <f t="shared" si="33"/>
        <v/>
      </c>
      <c r="Q176" s="209"/>
      <c r="R176" s="70" t="str">
        <f>IF(S176="IN",'BOM_Phan II'!$Y$3,"")</f>
        <v/>
      </c>
      <c r="S176" s="69" t="str">
        <f t="shared" si="4"/>
        <v/>
      </c>
      <c r="T176">
        <f t="shared" si="34"/>
        <v>6</v>
      </c>
      <c r="U176" t="str">
        <f t="shared" si="35"/>
        <v>KIỆN 4</v>
      </c>
      <c r="V176" t="str">
        <f>IFERROR(IF(C176&lt;&gt;"","",IF('BOM_Phan II'!$X176=1,'BOM_Phan II'!Y176*$S$6,"")),"")</f>
        <v/>
      </c>
      <c r="W176" s="3" t="str">
        <f t="shared" si="11"/>
        <v>KIỆN</v>
      </c>
      <c r="AD176" s="3" t="str">
        <f t="shared" si="12"/>
        <v/>
      </c>
    </row>
    <row r="177" spans="1:30" ht="27" hidden="1" customHeight="1">
      <c r="A177" s="70" t="str">
        <f t="shared" si="0"/>
        <v/>
      </c>
      <c r="B177" s="70" t="str">
        <f t="shared" si="1"/>
        <v/>
      </c>
      <c r="C177" s="208" t="str">
        <f>IF(IFERROR(IF(D177="","",VALUE(LEFT(D177,1))),"IN")="IN",IF(D177="I","KIỆN 1",$V$6&amp;" "&amp;MAX($AD$13:$AD176)+INDEX($C$13:N176,MATCH($V$6&amp;" "&amp;MAX($AD$13:$AD176),$C$13:$C176,0),12)),"")</f>
        <v/>
      </c>
      <c r="D177" s="210" t="str">
        <f>IF('BOM_Phan II'!$X177=1,'BOM_Phan II'!C177,"")</f>
        <v/>
      </c>
      <c r="E177" s="210" t="str">
        <f>IF('BOM_Phan II'!$X177=1,'BOM_Phan II'!D177,"")</f>
        <v/>
      </c>
      <c r="F177" s="210" t="str">
        <f>IF('BOM_Phan II'!$X177=1,'BOM_Phan II'!E177,"")</f>
        <v/>
      </c>
      <c r="G177" s="210" t="str">
        <f>IF('BOM_Phan II'!$X177=1,'BOM_Phan II'!F177,"")</f>
        <v/>
      </c>
      <c r="H177" s="210" t="str">
        <f>IF('BOM_Phan II'!$X177=1,'BOM_Phan II'!G177,"")</f>
        <v/>
      </c>
      <c r="I177" s="210" t="str">
        <f>IF('BOM_Phan II'!$X177=1,'BOM_Phan II'!H177,"")</f>
        <v/>
      </c>
      <c r="J177" s="210" t="str">
        <f t="shared" si="13"/>
        <v/>
      </c>
      <c r="K177" s="210" t="str">
        <f t="shared" si="6"/>
        <v/>
      </c>
      <c r="L177" s="210" t="str">
        <f t="shared" si="7"/>
        <v/>
      </c>
      <c r="M177" s="210" t="str">
        <f t="shared" si="8"/>
        <v/>
      </c>
      <c r="N177" s="210" t="str">
        <f t="shared" si="14"/>
        <v/>
      </c>
      <c r="O177" s="210" t="str">
        <f t="shared" si="15"/>
        <v/>
      </c>
      <c r="P177" s="84" t="str">
        <f t="shared" si="33"/>
        <v/>
      </c>
      <c r="Q177" s="209"/>
      <c r="R177" s="70" t="str">
        <f>IF(S177="IN",'BOM_Phan II'!$Y$3,"")</f>
        <v/>
      </c>
      <c r="S177" s="69" t="str">
        <f t="shared" si="4"/>
        <v/>
      </c>
      <c r="T177">
        <f t="shared" si="34"/>
        <v>6</v>
      </c>
      <c r="U177" t="str">
        <f t="shared" si="35"/>
        <v>KIỆN 4</v>
      </c>
      <c r="V177" t="str">
        <f>IFERROR(IF(C177&lt;&gt;"","",IF('BOM_Phan II'!$X177=1,'BOM_Phan II'!Y177*$S$6,"")),"")</f>
        <v/>
      </c>
      <c r="W177" s="3" t="str">
        <f t="shared" si="11"/>
        <v>KIỆN</v>
      </c>
      <c r="AD177" s="3" t="str">
        <f t="shared" si="12"/>
        <v/>
      </c>
    </row>
    <row r="178" spans="1:30" ht="27" hidden="1" customHeight="1">
      <c r="A178" s="70" t="str">
        <f t="shared" si="0"/>
        <v/>
      </c>
      <c r="B178" s="70" t="str">
        <f t="shared" si="1"/>
        <v/>
      </c>
      <c r="C178" s="208" t="str">
        <f>IF(IFERROR(IF(D178="","",VALUE(LEFT(D178,1))),"IN")="IN",IF(D178="I","KIỆN 1",$V$6&amp;" "&amp;MAX($AD$13:$AD177)+INDEX($C$13:N177,MATCH($V$6&amp;" "&amp;MAX($AD$13:$AD177),$C$13:$C177,0),12)),"")</f>
        <v/>
      </c>
      <c r="D178" s="210" t="str">
        <f>IF('BOM_Phan II'!$X178=1,'BOM_Phan II'!C178,"")</f>
        <v/>
      </c>
      <c r="E178" s="210" t="str">
        <f>IF('BOM_Phan II'!$X178=1,'BOM_Phan II'!D178,"")</f>
        <v/>
      </c>
      <c r="F178" s="210" t="str">
        <f>IF('BOM_Phan II'!$X178=1,'BOM_Phan II'!E178,"")</f>
        <v/>
      </c>
      <c r="G178" s="210" t="str">
        <f>IF('BOM_Phan II'!$X178=1,'BOM_Phan II'!F178,"")</f>
        <v/>
      </c>
      <c r="H178" s="210" t="str">
        <f>IF('BOM_Phan II'!$X178=1,'BOM_Phan II'!G178,"")</f>
        <v/>
      </c>
      <c r="I178" s="210" t="str">
        <f>IF('BOM_Phan II'!$X178=1,'BOM_Phan II'!H178,"")</f>
        <v/>
      </c>
      <c r="J178" s="210" t="str">
        <f t="shared" si="13"/>
        <v/>
      </c>
      <c r="K178" s="210" t="str">
        <f t="shared" si="6"/>
        <v/>
      </c>
      <c r="L178" s="210" t="str">
        <f t="shared" si="7"/>
        <v/>
      </c>
      <c r="M178" s="210" t="str">
        <f t="shared" si="8"/>
        <v/>
      </c>
      <c r="N178" s="210" t="str">
        <f t="shared" si="14"/>
        <v/>
      </c>
      <c r="O178" s="210" t="str">
        <f t="shared" si="15"/>
        <v/>
      </c>
      <c r="P178" s="84" t="str">
        <f t="shared" si="33"/>
        <v/>
      </c>
      <c r="Q178" s="209"/>
      <c r="R178" s="70" t="str">
        <f>IF(S178="IN",'BOM_Phan II'!$Y$3,"")</f>
        <v/>
      </c>
      <c r="S178" s="69" t="str">
        <f t="shared" si="4"/>
        <v/>
      </c>
      <c r="T178">
        <f t="shared" si="34"/>
        <v>6</v>
      </c>
      <c r="U178" t="str">
        <f t="shared" si="35"/>
        <v>KIỆN 4</v>
      </c>
      <c r="V178" t="str">
        <f>IFERROR(IF(C178&lt;&gt;"","",IF('BOM_Phan II'!$X178=1,'BOM_Phan II'!Y178*$S$6,"")),"")</f>
        <v/>
      </c>
      <c r="W178" s="3" t="str">
        <f t="shared" si="11"/>
        <v>KIỆN</v>
      </c>
      <c r="AD178" s="3" t="str">
        <f t="shared" si="12"/>
        <v/>
      </c>
    </row>
    <row r="179" spans="1:30" ht="27" hidden="1" customHeight="1">
      <c r="A179" s="70" t="str">
        <f t="shared" si="0"/>
        <v/>
      </c>
      <c r="B179" s="70" t="str">
        <f t="shared" si="1"/>
        <v/>
      </c>
      <c r="C179" s="208" t="str">
        <f>IF(IFERROR(IF(D179="","",VALUE(LEFT(D179,1))),"IN")="IN",IF(D179="I","KIỆN 1",$V$6&amp;" "&amp;MAX($AD$13:$AD178)+INDEX($C$13:N178,MATCH($V$6&amp;" "&amp;MAX($AD$13:$AD178),$C$13:$C178,0),12)),"")</f>
        <v/>
      </c>
      <c r="D179" s="210" t="str">
        <f>IF('BOM_Phan II'!$X179=1,'BOM_Phan II'!C179,"")</f>
        <v/>
      </c>
      <c r="E179" s="210" t="str">
        <f>IF('BOM_Phan II'!$X179=1,'BOM_Phan II'!D179,"")</f>
        <v/>
      </c>
      <c r="F179" s="210" t="str">
        <f>IF('BOM_Phan II'!$X179=1,'BOM_Phan II'!E179,"")</f>
        <v/>
      </c>
      <c r="G179" s="210" t="str">
        <f>IF('BOM_Phan II'!$X179=1,'BOM_Phan II'!F179,"")</f>
        <v/>
      </c>
      <c r="H179" s="210" t="str">
        <f>IF('BOM_Phan II'!$X179=1,'BOM_Phan II'!G179,"")</f>
        <v/>
      </c>
      <c r="I179" s="210" t="str">
        <f>IF('BOM_Phan II'!$X179=1,'BOM_Phan II'!H179,"")</f>
        <v/>
      </c>
      <c r="J179" s="210" t="str">
        <f t="shared" si="13"/>
        <v/>
      </c>
      <c r="K179" s="210" t="str">
        <f t="shared" si="6"/>
        <v/>
      </c>
      <c r="L179" s="210" t="str">
        <f t="shared" si="7"/>
        <v/>
      </c>
      <c r="M179" s="210" t="str">
        <f t="shared" si="8"/>
        <v/>
      </c>
      <c r="N179" s="210" t="str">
        <f t="shared" si="14"/>
        <v/>
      </c>
      <c r="O179" s="210" t="str">
        <f t="shared" si="15"/>
        <v/>
      </c>
      <c r="P179" s="84" t="str">
        <f t="shared" si="33"/>
        <v/>
      </c>
      <c r="Q179" s="209"/>
      <c r="R179" s="70" t="str">
        <f>IF(S179="IN",'BOM_Phan II'!$Y$3,"")</f>
        <v/>
      </c>
      <c r="S179" s="69" t="str">
        <f t="shared" si="4"/>
        <v/>
      </c>
      <c r="T179">
        <f t="shared" si="34"/>
        <v>6</v>
      </c>
      <c r="U179" t="str">
        <f t="shared" si="35"/>
        <v>KIỆN 4</v>
      </c>
      <c r="V179" t="str">
        <f>IFERROR(IF(C179&lt;&gt;"","",IF('BOM_Phan II'!$X179=1,'BOM_Phan II'!Y179*$S$6,"")),"")</f>
        <v/>
      </c>
      <c r="W179" s="3" t="str">
        <f t="shared" si="11"/>
        <v>KIỆN</v>
      </c>
      <c r="AD179" s="3" t="str">
        <f t="shared" si="12"/>
        <v/>
      </c>
    </row>
    <row r="180" spans="1:30" ht="27" hidden="1" customHeight="1">
      <c r="A180" s="70" t="str">
        <f t="shared" si="0"/>
        <v/>
      </c>
      <c r="B180" s="70" t="str">
        <f t="shared" si="1"/>
        <v/>
      </c>
      <c r="C180" s="208" t="str">
        <f>IF(IFERROR(IF(D180="","",VALUE(LEFT(D180,1))),"IN")="IN",IF(D180="I","KIỆN 1",$V$6&amp;" "&amp;MAX($AD$13:$AD179)+INDEX($C$13:N179,MATCH($V$6&amp;" "&amp;MAX($AD$13:$AD179),$C$13:$C179,0),12)),"")</f>
        <v/>
      </c>
      <c r="D180" s="210" t="str">
        <f>IF('BOM_Phan II'!$X180=1,'BOM_Phan II'!C180,"")</f>
        <v/>
      </c>
      <c r="E180" s="210" t="str">
        <f>IF('BOM_Phan II'!$X180=1,'BOM_Phan II'!D180,"")</f>
        <v/>
      </c>
      <c r="F180" s="210" t="str">
        <f>IF('BOM_Phan II'!$X180=1,'BOM_Phan II'!E180,"")</f>
        <v/>
      </c>
      <c r="G180" s="210" t="str">
        <f>IF('BOM_Phan II'!$X180=1,'BOM_Phan II'!F180,"")</f>
        <v/>
      </c>
      <c r="H180" s="210" t="str">
        <f>IF('BOM_Phan II'!$X180=1,'BOM_Phan II'!G180,"")</f>
        <v/>
      </c>
      <c r="I180" s="210" t="str">
        <f>IF('BOM_Phan II'!$X180=1,'BOM_Phan II'!H180,"")</f>
        <v/>
      </c>
      <c r="J180" s="210" t="str">
        <f t="shared" si="13"/>
        <v/>
      </c>
      <c r="K180" s="210" t="str">
        <f t="shared" si="6"/>
        <v/>
      </c>
      <c r="L180" s="210" t="str">
        <f t="shared" si="7"/>
        <v/>
      </c>
      <c r="M180" s="210" t="str">
        <f t="shared" si="8"/>
        <v/>
      </c>
      <c r="N180" s="210" t="str">
        <f t="shared" si="14"/>
        <v/>
      </c>
      <c r="O180" s="210" t="str">
        <f t="shared" si="15"/>
        <v/>
      </c>
      <c r="P180" s="84" t="str">
        <f t="shared" si="33"/>
        <v/>
      </c>
      <c r="Q180" s="209"/>
      <c r="R180" s="70" t="str">
        <f>IF(S180="IN",'BOM_Phan II'!$Y$3,"")</f>
        <v/>
      </c>
      <c r="S180" s="69" t="str">
        <f t="shared" si="4"/>
        <v/>
      </c>
      <c r="T180">
        <f t="shared" si="34"/>
        <v>6</v>
      </c>
      <c r="U180" t="str">
        <f t="shared" si="35"/>
        <v>KIỆN 4</v>
      </c>
      <c r="V180" t="str">
        <f>IFERROR(IF(C180&lt;&gt;"","",IF('BOM_Phan II'!$X180=1,'BOM_Phan II'!Y180*$S$6,"")),"")</f>
        <v/>
      </c>
      <c r="W180" s="3" t="str">
        <f t="shared" si="11"/>
        <v>KIỆN</v>
      </c>
      <c r="AD180" s="3" t="str">
        <f t="shared" si="12"/>
        <v/>
      </c>
    </row>
    <row r="181" spans="1:30" ht="27" hidden="1" customHeight="1">
      <c r="A181" s="70" t="str">
        <f t="shared" si="0"/>
        <v/>
      </c>
      <c r="B181" s="70" t="str">
        <f t="shared" si="1"/>
        <v/>
      </c>
      <c r="C181" s="208" t="str">
        <f>IF(IFERROR(IF(D181="","",VALUE(LEFT(D181,1))),"IN")="IN",IF(D181="I","KIỆN 1",$V$6&amp;" "&amp;MAX($AD$13:$AD180)+INDEX($C$13:N180,MATCH($V$6&amp;" "&amp;MAX($AD$13:$AD180),$C$13:$C180,0),12)),"")</f>
        <v/>
      </c>
      <c r="D181" s="210" t="str">
        <f>IF('BOM_Phan II'!$X181=1,'BOM_Phan II'!C181,"")</f>
        <v/>
      </c>
      <c r="E181" s="210" t="str">
        <f>IF('BOM_Phan II'!$X181=1,'BOM_Phan II'!D181,"")</f>
        <v/>
      </c>
      <c r="F181" s="210" t="str">
        <f>IF('BOM_Phan II'!$X181=1,'BOM_Phan II'!E181,"")</f>
        <v/>
      </c>
      <c r="G181" s="210" t="str">
        <f>IF('BOM_Phan II'!$X181=1,'BOM_Phan II'!F181,"")</f>
        <v/>
      </c>
      <c r="H181" s="210" t="str">
        <f>IF('BOM_Phan II'!$X181=1,'BOM_Phan II'!G181,"")</f>
        <v/>
      </c>
      <c r="I181" s="210" t="str">
        <f>IF('BOM_Phan II'!$X181=1,'BOM_Phan II'!H181,"")</f>
        <v/>
      </c>
      <c r="J181" s="210" t="str">
        <f t="shared" si="13"/>
        <v/>
      </c>
      <c r="K181" s="210" t="str">
        <f t="shared" si="6"/>
        <v/>
      </c>
      <c r="L181" s="210" t="str">
        <f t="shared" si="7"/>
        <v/>
      </c>
      <c r="M181" s="210" t="str">
        <f t="shared" si="8"/>
        <v/>
      </c>
      <c r="N181" s="210" t="str">
        <f t="shared" si="14"/>
        <v/>
      </c>
      <c r="O181" s="210" t="str">
        <f t="shared" si="15"/>
        <v/>
      </c>
      <c r="P181" s="84" t="str">
        <f t="shared" si="33"/>
        <v/>
      </c>
      <c r="Q181" s="209"/>
      <c r="R181" s="70" t="str">
        <f>IF(S181="IN",'BOM_Phan II'!$Y$3,"")</f>
        <v/>
      </c>
      <c r="S181" s="69" t="str">
        <f t="shared" si="4"/>
        <v/>
      </c>
      <c r="T181">
        <f t="shared" si="34"/>
        <v>6</v>
      </c>
      <c r="U181" t="str">
        <f t="shared" si="35"/>
        <v>KIỆN 4</v>
      </c>
      <c r="V181" t="str">
        <f>IFERROR(IF(C181&lt;&gt;"","",IF('BOM_Phan II'!$X181=1,'BOM_Phan II'!Y181*$S$6,"")),"")</f>
        <v/>
      </c>
      <c r="W181" s="3" t="str">
        <f t="shared" si="11"/>
        <v>KIỆN</v>
      </c>
      <c r="AD181" s="3" t="str">
        <f t="shared" si="12"/>
        <v/>
      </c>
    </row>
    <row r="182" spans="1:30" ht="27" hidden="1" customHeight="1">
      <c r="A182" s="70" t="str">
        <f t="shared" si="0"/>
        <v/>
      </c>
      <c r="B182" s="70" t="str">
        <f t="shared" si="1"/>
        <v/>
      </c>
      <c r="C182" s="208" t="str">
        <f>IF(IFERROR(IF(D182="","",VALUE(LEFT(D182,1))),"IN")="IN",IF(D182="I","KIỆN 1",$V$6&amp;" "&amp;MAX($AD$13:$AD181)+INDEX($C$13:N181,MATCH($V$6&amp;" "&amp;MAX($AD$13:$AD181),$C$13:$C181,0),12)),"")</f>
        <v/>
      </c>
      <c r="D182" s="210" t="str">
        <f>IF('BOM_Phan II'!$X182=1,'BOM_Phan II'!C182,"")</f>
        <v/>
      </c>
      <c r="E182" s="210" t="str">
        <f>IF('BOM_Phan II'!$X182=1,'BOM_Phan II'!D182,"")</f>
        <v/>
      </c>
      <c r="F182" s="210" t="str">
        <f>IF('BOM_Phan II'!$X182=1,'BOM_Phan II'!E182,"")</f>
        <v/>
      </c>
      <c r="G182" s="210" t="str">
        <f>IF('BOM_Phan II'!$X182=1,'BOM_Phan II'!F182,"")</f>
        <v/>
      </c>
      <c r="H182" s="210" t="str">
        <f>IF('BOM_Phan II'!$X182=1,'BOM_Phan II'!G182,"")</f>
        <v/>
      </c>
      <c r="I182" s="210" t="str">
        <f>IF('BOM_Phan II'!$X182=1,'BOM_Phan II'!H182,"")</f>
        <v/>
      </c>
      <c r="J182" s="210" t="str">
        <f t="shared" si="13"/>
        <v/>
      </c>
      <c r="K182" s="210" t="str">
        <f t="shared" si="6"/>
        <v/>
      </c>
      <c r="L182" s="210" t="str">
        <f t="shared" si="7"/>
        <v/>
      </c>
      <c r="M182" s="210" t="str">
        <f t="shared" si="8"/>
        <v/>
      </c>
      <c r="N182" s="210" t="str">
        <f t="shared" si="14"/>
        <v/>
      </c>
      <c r="O182" s="210" t="str">
        <f t="shared" si="15"/>
        <v/>
      </c>
      <c r="P182" s="84" t="str">
        <f t="shared" si="33"/>
        <v/>
      </c>
      <c r="Q182" s="209"/>
      <c r="R182" s="70" t="str">
        <f>IF(S182="IN",'BOM_Phan II'!$Y$3,"")</f>
        <v/>
      </c>
      <c r="S182" s="69" t="str">
        <f t="shared" si="4"/>
        <v/>
      </c>
      <c r="T182">
        <f t="shared" si="34"/>
        <v>6</v>
      </c>
      <c r="U182" t="str">
        <f t="shared" si="35"/>
        <v>KIỆN 4</v>
      </c>
      <c r="V182" t="str">
        <f>IFERROR(IF(C182&lt;&gt;"","",IF('BOM_Phan II'!$X182=1,'BOM_Phan II'!Y182*$S$6,"")),"")</f>
        <v/>
      </c>
      <c r="W182" s="3" t="str">
        <f t="shared" si="11"/>
        <v>KIỆN</v>
      </c>
      <c r="AD182" s="3" t="str">
        <f t="shared" si="12"/>
        <v/>
      </c>
    </row>
    <row r="183" spans="1:30" ht="27" hidden="1" customHeight="1">
      <c r="A183" s="70" t="str">
        <f t="shared" si="0"/>
        <v/>
      </c>
      <c r="B183" s="70" t="str">
        <f t="shared" si="1"/>
        <v/>
      </c>
      <c r="C183" s="208" t="str">
        <f>IF(IFERROR(IF(D183="","",VALUE(LEFT(D183,1))),"IN")="IN",IF(D183="I","KIỆN 1",$V$6&amp;" "&amp;MAX($AD$13:$AD182)+INDEX($C$13:N182,MATCH($V$6&amp;" "&amp;MAX($AD$13:$AD182),$C$13:$C182,0),12)),"")</f>
        <v/>
      </c>
      <c r="D183" s="210" t="str">
        <f>IF('BOM_Phan II'!$X183=1,'BOM_Phan II'!C183,"")</f>
        <v/>
      </c>
      <c r="E183" s="210" t="str">
        <f>IF('BOM_Phan II'!$X183=1,'BOM_Phan II'!D183,"")</f>
        <v/>
      </c>
      <c r="F183" s="210" t="str">
        <f>IF('BOM_Phan II'!$X183=1,'BOM_Phan II'!E183,"")</f>
        <v/>
      </c>
      <c r="G183" s="210" t="str">
        <f>IF('BOM_Phan II'!$X183=1,'BOM_Phan II'!F183,"")</f>
        <v/>
      </c>
      <c r="H183" s="210" t="str">
        <f>IF('BOM_Phan II'!$X183=1,'BOM_Phan II'!G183,"")</f>
        <v/>
      </c>
      <c r="I183" s="210" t="str">
        <f>IF('BOM_Phan II'!$X183=1,'BOM_Phan II'!H183,"")</f>
        <v/>
      </c>
      <c r="J183" s="210" t="str">
        <f t="shared" si="13"/>
        <v/>
      </c>
      <c r="K183" s="210" t="str">
        <f t="shared" si="6"/>
        <v/>
      </c>
      <c r="L183" s="210" t="str">
        <f t="shared" si="7"/>
        <v/>
      </c>
      <c r="M183" s="210" t="str">
        <f t="shared" si="8"/>
        <v/>
      </c>
      <c r="N183" s="210" t="str">
        <f t="shared" si="14"/>
        <v/>
      </c>
      <c r="O183" s="210" t="str">
        <f t="shared" si="15"/>
        <v/>
      </c>
      <c r="P183" s="84" t="str">
        <f t="shared" si="33"/>
        <v/>
      </c>
      <c r="Q183" s="209"/>
      <c r="R183" s="70" t="str">
        <f>IF(S183="IN",'BOM_Phan II'!$Y$3,"")</f>
        <v/>
      </c>
      <c r="S183" s="69" t="str">
        <f t="shared" si="4"/>
        <v/>
      </c>
      <c r="T183">
        <f t="shared" si="34"/>
        <v>6</v>
      </c>
      <c r="U183" t="str">
        <f t="shared" si="35"/>
        <v>KIỆN 4</v>
      </c>
      <c r="V183" t="str">
        <f>IFERROR(IF(C183&lt;&gt;"","",IF('BOM_Phan II'!$X183=1,'BOM_Phan II'!Y183*$S$6,"")),"")</f>
        <v/>
      </c>
      <c r="W183" s="3" t="str">
        <f t="shared" si="11"/>
        <v>KIỆN</v>
      </c>
      <c r="AD183" s="3" t="str">
        <f t="shared" si="12"/>
        <v/>
      </c>
    </row>
    <row r="184" spans="1:30" ht="27" hidden="1" customHeight="1">
      <c r="A184" s="70" t="str">
        <f t="shared" si="0"/>
        <v/>
      </c>
      <c r="B184" s="70" t="str">
        <f t="shared" si="1"/>
        <v/>
      </c>
      <c r="C184" s="208" t="str">
        <f>IF(IFERROR(IF(D184="","",VALUE(LEFT(D184,1))),"IN")="IN",IF(D184="I","KIỆN 1",$V$6&amp;" "&amp;MAX($AD$13:$AD183)+INDEX($C$13:N183,MATCH($V$6&amp;" "&amp;MAX($AD$13:$AD183),$C$13:$C183,0),12)),"")</f>
        <v/>
      </c>
      <c r="D184" s="210" t="str">
        <f>IF('BOM_Phan II'!$X184=1,'BOM_Phan II'!C184,"")</f>
        <v/>
      </c>
      <c r="E184" s="210" t="str">
        <f>IF('BOM_Phan II'!$X184=1,'BOM_Phan II'!D184,"")</f>
        <v/>
      </c>
      <c r="F184" s="210" t="str">
        <f>IF('BOM_Phan II'!$X184=1,'BOM_Phan II'!E184,"")</f>
        <v/>
      </c>
      <c r="G184" s="210" t="str">
        <f>IF('BOM_Phan II'!$X184=1,'BOM_Phan II'!F184,"")</f>
        <v/>
      </c>
      <c r="H184" s="210" t="str">
        <f>IF('BOM_Phan II'!$X184=1,'BOM_Phan II'!G184,"")</f>
        <v/>
      </c>
      <c r="I184" s="210" t="str">
        <f>IF('BOM_Phan II'!$X184=1,'BOM_Phan II'!H184,"")</f>
        <v/>
      </c>
      <c r="J184" s="210" t="str">
        <f t="shared" si="13"/>
        <v/>
      </c>
      <c r="K184" s="210" t="str">
        <f t="shared" si="6"/>
        <v/>
      </c>
      <c r="L184" s="210" t="str">
        <f t="shared" si="7"/>
        <v/>
      </c>
      <c r="M184" s="210" t="str">
        <f t="shared" si="8"/>
        <v/>
      </c>
      <c r="N184" s="210" t="str">
        <f t="shared" si="14"/>
        <v/>
      </c>
      <c r="O184" s="210" t="str">
        <f t="shared" si="15"/>
        <v/>
      </c>
      <c r="P184" s="84" t="str">
        <f t="shared" si="33"/>
        <v/>
      </c>
      <c r="Q184" s="209"/>
      <c r="R184" s="70" t="str">
        <f>IF(S184="IN",'BOM_Phan II'!$Y$3,"")</f>
        <v/>
      </c>
      <c r="S184" s="69" t="str">
        <f t="shared" si="4"/>
        <v/>
      </c>
      <c r="T184">
        <f t="shared" si="34"/>
        <v>6</v>
      </c>
      <c r="U184" t="str">
        <f t="shared" si="35"/>
        <v>KIỆN 4</v>
      </c>
      <c r="V184" t="str">
        <f>IFERROR(IF(C184&lt;&gt;"","",IF('BOM_Phan II'!$X184=1,'BOM_Phan II'!Y184*$S$6,"")),"")</f>
        <v/>
      </c>
      <c r="W184" s="3" t="str">
        <f t="shared" si="11"/>
        <v>KIỆN</v>
      </c>
      <c r="AD184" s="3" t="str">
        <f t="shared" si="12"/>
        <v/>
      </c>
    </row>
    <row r="185" spans="1:30" ht="27" hidden="1" customHeight="1">
      <c r="A185" s="70" t="str">
        <f t="shared" si="0"/>
        <v/>
      </c>
      <c r="B185" s="70" t="str">
        <f t="shared" si="1"/>
        <v/>
      </c>
      <c r="C185" s="208" t="str">
        <f>IF(IFERROR(IF(D185="","",VALUE(LEFT(D185,1))),"IN")="IN",IF(D185="I","KIỆN 1",$V$6&amp;" "&amp;MAX($AD$13:$AD184)+INDEX($C$13:N184,MATCH($V$6&amp;" "&amp;MAX($AD$13:$AD184),$C$13:$C184,0),12)),"")</f>
        <v/>
      </c>
      <c r="D185" s="210" t="str">
        <f>IF('BOM_Phan II'!$X185=1,'BOM_Phan II'!C185,"")</f>
        <v/>
      </c>
      <c r="E185" s="210" t="str">
        <f>IF('BOM_Phan II'!$X185=1,'BOM_Phan II'!D185,"")</f>
        <v/>
      </c>
      <c r="F185" s="210" t="str">
        <f>IF('BOM_Phan II'!$X185=1,'BOM_Phan II'!E185,"")</f>
        <v/>
      </c>
      <c r="G185" s="210" t="str">
        <f>IF('BOM_Phan II'!$X185=1,'BOM_Phan II'!F185,"")</f>
        <v/>
      </c>
      <c r="H185" s="210" t="str">
        <f>IF('BOM_Phan II'!$X185=1,'BOM_Phan II'!G185,"")</f>
        <v/>
      </c>
      <c r="I185" s="210" t="str">
        <f>IF('BOM_Phan II'!$X185=1,'BOM_Phan II'!H185,"")</f>
        <v/>
      </c>
      <c r="J185" s="210" t="str">
        <f t="shared" si="13"/>
        <v/>
      </c>
      <c r="K185" s="210" t="str">
        <f t="shared" si="6"/>
        <v/>
      </c>
      <c r="L185" s="210" t="str">
        <f t="shared" si="7"/>
        <v/>
      </c>
      <c r="M185" s="210" t="str">
        <f t="shared" si="8"/>
        <v/>
      </c>
      <c r="N185" s="210" t="str">
        <f t="shared" si="14"/>
        <v/>
      </c>
      <c r="O185" s="210" t="str">
        <f t="shared" si="15"/>
        <v/>
      </c>
      <c r="P185" s="84" t="str">
        <f t="shared" si="33"/>
        <v/>
      </c>
      <c r="Q185" s="209"/>
      <c r="R185" s="70" t="str">
        <f>IF(S185="IN",'BOM_Phan II'!$Y$3,"")</f>
        <v/>
      </c>
      <c r="S185" s="69" t="str">
        <f t="shared" si="4"/>
        <v/>
      </c>
      <c r="T185">
        <f t="shared" si="34"/>
        <v>6</v>
      </c>
      <c r="U185" t="str">
        <f t="shared" si="35"/>
        <v>KIỆN 4</v>
      </c>
      <c r="V185" t="str">
        <f>IFERROR(IF(C185&lt;&gt;"","",IF('BOM_Phan II'!$X185=1,'BOM_Phan II'!Y185*$S$6,"")),"")</f>
        <v/>
      </c>
      <c r="W185" s="3" t="str">
        <f t="shared" si="11"/>
        <v>KIỆN</v>
      </c>
      <c r="AD185" s="3" t="str">
        <f t="shared" si="12"/>
        <v/>
      </c>
    </row>
    <row r="186" spans="1:30" ht="27" hidden="1" customHeight="1">
      <c r="A186" s="70" t="str">
        <f t="shared" si="0"/>
        <v/>
      </c>
      <c r="B186" s="70" t="str">
        <f t="shared" si="1"/>
        <v/>
      </c>
      <c r="C186" s="208" t="str">
        <f>IF(IFERROR(IF(D186="","",VALUE(LEFT(D186,1))),"IN")="IN",IF(D186="I","KIỆN 1",$V$6&amp;" "&amp;MAX($AD$13:$AD185)+INDEX($C$13:N185,MATCH($V$6&amp;" "&amp;MAX($AD$13:$AD185),$C$13:$C185,0),12)),"")</f>
        <v/>
      </c>
      <c r="D186" s="210" t="str">
        <f>IF('BOM_Phan II'!$X186=1,'BOM_Phan II'!C186,"")</f>
        <v/>
      </c>
      <c r="E186" s="210" t="str">
        <f>IF('BOM_Phan II'!$X186=1,'BOM_Phan II'!D186,"")</f>
        <v/>
      </c>
      <c r="F186" s="210" t="str">
        <f>IF('BOM_Phan II'!$X186=1,'BOM_Phan II'!E186,"")</f>
        <v/>
      </c>
      <c r="G186" s="210" t="str">
        <f>IF('BOM_Phan II'!$X186=1,'BOM_Phan II'!F186,"")</f>
        <v/>
      </c>
      <c r="H186" s="210" t="str">
        <f>IF('BOM_Phan II'!$X186=1,'BOM_Phan II'!G186,"")</f>
        <v/>
      </c>
      <c r="I186" s="210" t="str">
        <f>IF('BOM_Phan II'!$X186=1,'BOM_Phan II'!H186,"")</f>
        <v/>
      </c>
      <c r="J186" s="210" t="str">
        <f t="shared" si="13"/>
        <v/>
      </c>
      <c r="K186" s="210" t="str">
        <f t="shared" si="6"/>
        <v/>
      </c>
      <c r="L186" s="210" t="str">
        <f t="shared" si="7"/>
        <v/>
      </c>
      <c r="M186" s="210" t="str">
        <f t="shared" si="8"/>
        <v/>
      </c>
      <c r="N186" s="210" t="str">
        <f t="shared" si="14"/>
        <v/>
      </c>
      <c r="O186" s="210" t="str">
        <f t="shared" si="15"/>
        <v/>
      </c>
      <c r="P186" s="84" t="str">
        <f t="shared" si="33"/>
        <v/>
      </c>
      <c r="Q186" s="209"/>
      <c r="R186" s="70" t="str">
        <f>IF(S186="IN",'BOM_Phan II'!$Y$3,"")</f>
        <v/>
      </c>
      <c r="S186" s="69" t="str">
        <f t="shared" si="4"/>
        <v/>
      </c>
      <c r="T186">
        <f t="shared" si="34"/>
        <v>6</v>
      </c>
      <c r="U186" t="str">
        <f t="shared" si="35"/>
        <v>KIỆN 4</v>
      </c>
      <c r="V186" t="str">
        <f>IFERROR(IF(C186&lt;&gt;"","",IF('BOM_Phan II'!$X186=1,'BOM_Phan II'!Y186*$S$6,"")),"")</f>
        <v/>
      </c>
      <c r="W186" s="3" t="str">
        <f t="shared" si="11"/>
        <v>KIỆN</v>
      </c>
      <c r="AD186" s="3" t="str">
        <f t="shared" si="12"/>
        <v/>
      </c>
    </row>
    <row r="187" spans="1:30" ht="27" hidden="1" customHeight="1">
      <c r="A187" s="70" t="str">
        <f t="shared" si="0"/>
        <v/>
      </c>
      <c r="B187" s="70" t="str">
        <f t="shared" si="1"/>
        <v/>
      </c>
      <c r="C187" s="208" t="str">
        <f>IF(IFERROR(IF(D187="","",VALUE(LEFT(D187,1))),"IN")="IN",IF(D187="I","KIỆN 1",$V$6&amp;" "&amp;MAX($AD$13:$AD186)+INDEX($C$13:N186,MATCH($V$6&amp;" "&amp;MAX($AD$13:$AD186),$C$13:$C186,0),12)),"")</f>
        <v/>
      </c>
      <c r="D187" s="210" t="str">
        <f>IF('BOM_Phan II'!$X187=1,'BOM_Phan II'!C187,"")</f>
        <v/>
      </c>
      <c r="E187" s="210" t="str">
        <f>IF('BOM_Phan II'!$X187=1,'BOM_Phan II'!D187,"")</f>
        <v/>
      </c>
      <c r="F187" s="210" t="str">
        <f>IF('BOM_Phan II'!$X187=1,'BOM_Phan II'!E187,"")</f>
        <v/>
      </c>
      <c r="G187" s="210" t="str">
        <f>IF('BOM_Phan II'!$X187=1,'BOM_Phan II'!F187,"")</f>
        <v/>
      </c>
      <c r="H187" s="210" t="str">
        <f>IF('BOM_Phan II'!$X187=1,'BOM_Phan II'!G187,"")</f>
        <v/>
      </c>
      <c r="I187" s="210" t="str">
        <f>IF('BOM_Phan II'!$X187=1,'BOM_Phan II'!H187,"")</f>
        <v/>
      </c>
      <c r="J187" s="210" t="str">
        <f t="shared" si="13"/>
        <v/>
      </c>
      <c r="K187" s="210" t="str">
        <f t="shared" si="6"/>
        <v/>
      </c>
      <c r="L187" s="210" t="str">
        <f t="shared" si="7"/>
        <v/>
      </c>
      <c r="M187" s="210" t="str">
        <f t="shared" si="8"/>
        <v/>
      </c>
      <c r="N187" s="210" t="str">
        <f t="shared" si="14"/>
        <v/>
      </c>
      <c r="O187" s="210" t="str">
        <f t="shared" si="15"/>
        <v/>
      </c>
      <c r="P187" s="84" t="str">
        <f t="shared" si="33"/>
        <v/>
      </c>
      <c r="Q187" s="209"/>
      <c r="R187" s="70" t="str">
        <f>IF(S187="IN",'BOM_Phan II'!$Y$3,"")</f>
        <v/>
      </c>
      <c r="S187" s="69" t="str">
        <f t="shared" si="4"/>
        <v/>
      </c>
      <c r="T187">
        <f t="shared" si="34"/>
        <v>6</v>
      </c>
      <c r="U187" t="str">
        <f t="shared" si="35"/>
        <v>KIỆN 4</v>
      </c>
      <c r="V187" t="str">
        <f>IFERROR(IF(C187&lt;&gt;"","",IF('BOM_Phan II'!$X187=1,'BOM_Phan II'!Y187*$S$6,"")),"")</f>
        <v/>
      </c>
      <c r="W187" s="3" t="str">
        <f t="shared" si="11"/>
        <v>KIỆN</v>
      </c>
      <c r="AD187" s="3" t="str">
        <f t="shared" si="12"/>
        <v/>
      </c>
    </row>
    <row r="188" spans="1:30" ht="27" hidden="1" customHeight="1">
      <c r="A188" s="70" t="str">
        <f t="shared" si="0"/>
        <v/>
      </c>
      <c r="B188" s="70" t="str">
        <f t="shared" si="1"/>
        <v/>
      </c>
      <c r="C188" s="208" t="str">
        <f>IF(IFERROR(IF(D188="","",VALUE(LEFT(D188,1))),"IN")="IN",IF(D188="I","KIỆN 1",$V$6&amp;" "&amp;MAX($AD$13:$AD187)+INDEX($C$13:N187,MATCH($V$6&amp;" "&amp;MAX($AD$13:$AD187),$C$13:$C187,0),12)),"")</f>
        <v/>
      </c>
      <c r="D188" s="210" t="str">
        <f>IF('BOM_Phan II'!$X188=1,'BOM_Phan II'!C188,"")</f>
        <v/>
      </c>
      <c r="E188" s="210" t="str">
        <f>IF('BOM_Phan II'!$X188=1,'BOM_Phan II'!D188,"")</f>
        <v/>
      </c>
      <c r="F188" s="210" t="str">
        <f>IF('BOM_Phan II'!$X188=1,'BOM_Phan II'!E188,"")</f>
        <v/>
      </c>
      <c r="G188" s="210" t="str">
        <f>IF('BOM_Phan II'!$X188=1,'BOM_Phan II'!F188,"")</f>
        <v/>
      </c>
      <c r="H188" s="210" t="str">
        <f>IF('BOM_Phan II'!$X188=1,'BOM_Phan II'!G188,"")</f>
        <v/>
      </c>
      <c r="I188" s="210" t="str">
        <f>IF('BOM_Phan II'!$X188=1,'BOM_Phan II'!H188,"")</f>
        <v/>
      </c>
      <c r="J188" s="210" t="str">
        <f t="shared" si="13"/>
        <v/>
      </c>
      <c r="K188" s="210" t="str">
        <f t="shared" si="6"/>
        <v/>
      </c>
      <c r="L188" s="210" t="str">
        <f t="shared" si="7"/>
        <v/>
      </c>
      <c r="M188" s="210" t="str">
        <f t="shared" si="8"/>
        <v/>
      </c>
      <c r="N188" s="210" t="str">
        <f t="shared" si="14"/>
        <v/>
      </c>
      <c r="O188" s="210" t="str">
        <f t="shared" si="15"/>
        <v/>
      </c>
      <c r="P188" s="84" t="str">
        <f t="shared" si="33"/>
        <v/>
      </c>
      <c r="Q188" s="209"/>
      <c r="R188" s="70" t="str">
        <f>IF(S188="IN",'BOM_Phan II'!$Y$3,"")</f>
        <v/>
      </c>
      <c r="S188" s="69" t="str">
        <f t="shared" si="4"/>
        <v/>
      </c>
      <c r="T188">
        <f t="shared" si="34"/>
        <v>6</v>
      </c>
      <c r="U188" t="str">
        <f t="shared" si="35"/>
        <v>KIỆN 4</v>
      </c>
      <c r="V188" t="str">
        <f>IFERROR(IF(C188&lt;&gt;"","",IF('BOM_Phan II'!$X188=1,'BOM_Phan II'!Y188*$S$6,"")),"")</f>
        <v/>
      </c>
      <c r="W188" s="3" t="str">
        <f t="shared" si="11"/>
        <v>KIỆN</v>
      </c>
      <c r="AD188" s="3" t="str">
        <f t="shared" si="12"/>
        <v/>
      </c>
    </row>
    <row r="189" spans="1:30" ht="27" hidden="1" customHeight="1">
      <c r="A189" s="70" t="str">
        <f t="shared" si="0"/>
        <v/>
      </c>
      <c r="B189" s="70" t="str">
        <f t="shared" si="1"/>
        <v/>
      </c>
      <c r="C189" s="208" t="str">
        <f>IF(IFERROR(IF(D189="","",VALUE(LEFT(D189,1))),"IN")="IN",IF(D189="I","KIỆN 1",$V$6&amp;" "&amp;MAX($AD$13:$AD188)+INDEX($C$13:N188,MATCH($V$6&amp;" "&amp;MAX($AD$13:$AD188),$C$13:$C188,0),12)),"")</f>
        <v/>
      </c>
      <c r="D189" s="210" t="str">
        <f>IF('BOM_Phan II'!$X189=1,'BOM_Phan II'!C189,"")</f>
        <v/>
      </c>
      <c r="E189" s="210" t="str">
        <f>IF('BOM_Phan II'!$X189=1,'BOM_Phan II'!D189,"")</f>
        <v/>
      </c>
      <c r="F189" s="210" t="str">
        <f>IF('BOM_Phan II'!$X189=1,'BOM_Phan II'!E189,"")</f>
        <v/>
      </c>
      <c r="G189" s="210" t="str">
        <f>IF('BOM_Phan II'!$X189=1,'BOM_Phan II'!F189,"")</f>
        <v/>
      </c>
      <c r="H189" s="210" t="str">
        <f>IF('BOM_Phan II'!$X189=1,'BOM_Phan II'!G189,"")</f>
        <v/>
      </c>
      <c r="I189" s="210" t="str">
        <f>IF('BOM_Phan II'!$X189=1,'BOM_Phan II'!H189,"")</f>
        <v/>
      </c>
      <c r="J189" s="210" t="str">
        <f t="shared" si="13"/>
        <v/>
      </c>
      <c r="K189" s="210" t="str">
        <f t="shared" si="6"/>
        <v/>
      </c>
      <c r="L189" s="210" t="str">
        <f t="shared" si="7"/>
        <v/>
      </c>
      <c r="M189" s="210" t="str">
        <f t="shared" si="8"/>
        <v/>
      </c>
      <c r="N189" s="210" t="str">
        <f t="shared" si="14"/>
        <v/>
      </c>
      <c r="O189" s="210" t="str">
        <f t="shared" si="15"/>
        <v/>
      </c>
      <c r="P189" s="84" t="str">
        <f t="shared" si="33"/>
        <v/>
      </c>
      <c r="Q189" s="209"/>
      <c r="R189" s="70" t="str">
        <f>IF(S189="IN",'BOM_Phan II'!$Y$3,"")</f>
        <v/>
      </c>
      <c r="S189" s="69" t="str">
        <f t="shared" si="4"/>
        <v/>
      </c>
      <c r="T189">
        <f t="shared" si="34"/>
        <v>6</v>
      </c>
      <c r="U189" t="str">
        <f t="shared" si="35"/>
        <v>KIỆN 4</v>
      </c>
      <c r="V189" t="str">
        <f>IFERROR(IF(C189&lt;&gt;"","",IF('BOM_Phan II'!$X189=1,'BOM_Phan II'!Y189*$S$6,"")),"")</f>
        <v/>
      </c>
      <c r="W189" s="3" t="str">
        <f t="shared" si="11"/>
        <v>KIỆN</v>
      </c>
      <c r="AD189" s="3" t="str">
        <f t="shared" si="12"/>
        <v/>
      </c>
    </row>
    <row r="190" spans="1:30" ht="27" hidden="1" customHeight="1">
      <c r="A190" s="70" t="str">
        <f t="shared" si="0"/>
        <v/>
      </c>
      <c r="B190" s="70" t="str">
        <f t="shared" si="1"/>
        <v/>
      </c>
      <c r="C190" s="208" t="str">
        <f>IF(IFERROR(IF(D190="","",VALUE(LEFT(D190,1))),"IN")="IN",IF(D190="I","KIỆN 1",$V$6&amp;" "&amp;MAX($AD$13:$AD189)+INDEX($C$13:N189,MATCH($V$6&amp;" "&amp;MAX($AD$13:$AD189),$C$13:$C189,0),12)),"")</f>
        <v/>
      </c>
      <c r="D190" s="210" t="str">
        <f>IF('BOM_Phan II'!$X190=1,'BOM_Phan II'!C190,"")</f>
        <v/>
      </c>
      <c r="E190" s="210" t="str">
        <f>IF('BOM_Phan II'!$X190=1,'BOM_Phan II'!D190,"")</f>
        <v/>
      </c>
      <c r="F190" s="210" t="str">
        <f>IF('BOM_Phan II'!$X190=1,'BOM_Phan II'!E190,"")</f>
        <v/>
      </c>
      <c r="G190" s="210" t="str">
        <f>IF('BOM_Phan II'!$X190=1,'BOM_Phan II'!F190,"")</f>
        <v/>
      </c>
      <c r="H190" s="210" t="str">
        <f>IF('BOM_Phan II'!$X190=1,'BOM_Phan II'!G190,"")</f>
        <v/>
      </c>
      <c r="I190" s="210" t="str">
        <f>IF('BOM_Phan II'!$X190=1,'BOM_Phan II'!H190,"")</f>
        <v/>
      </c>
      <c r="J190" s="210" t="str">
        <f t="shared" si="13"/>
        <v/>
      </c>
      <c r="K190" s="210" t="str">
        <f t="shared" si="6"/>
        <v/>
      </c>
      <c r="L190" s="210" t="str">
        <f t="shared" si="7"/>
        <v/>
      </c>
      <c r="M190" s="210" t="str">
        <f t="shared" si="8"/>
        <v/>
      </c>
      <c r="N190" s="210" t="str">
        <f t="shared" si="14"/>
        <v/>
      </c>
      <c r="O190" s="210" t="str">
        <f t="shared" si="15"/>
        <v/>
      </c>
      <c r="P190" s="84" t="str">
        <f t="shared" si="33"/>
        <v/>
      </c>
      <c r="Q190" s="209"/>
      <c r="R190" s="70" t="str">
        <f>IF(S190="IN",'BOM_Phan II'!$Y$3,"")</f>
        <v/>
      </c>
      <c r="S190" s="69" t="str">
        <f t="shared" si="4"/>
        <v/>
      </c>
      <c r="T190">
        <f t="shared" si="34"/>
        <v>6</v>
      </c>
      <c r="U190" t="str">
        <f t="shared" si="35"/>
        <v>KIỆN 4</v>
      </c>
      <c r="V190" t="str">
        <f>IFERROR(IF(C190&lt;&gt;"","",IF('BOM_Phan II'!$X190=1,'BOM_Phan II'!Y190*$S$6,"")),"")</f>
        <v/>
      </c>
      <c r="W190" s="3" t="str">
        <f t="shared" si="11"/>
        <v>KIỆN</v>
      </c>
      <c r="AD190" s="3" t="str">
        <f t="shared" si="12"/>
        <v/>
      </c>
    </row>
    <row r="191" spans="1:30" ht="27" hidden="1" customHeight="1">
      <c r="A191" s="70" t="str">
        <f t="shared" si="0"/>
        <v/>
      </c>
      <c r="B191" s="70" t="str">
        <f t="shared" si="1"/>
        <v/>
      </c>
      <c r="C191" s="208" t="str">
        <f>IF(IFERROR(IF(D191="","",VALUE(LEFT(D191,1))),"IN")="IN",IF(D191="I","KIỆN 1",$V$6&amp;" "&amp;MAX($AD$13:$AD190)+INDEX($C$13:N190,MATCH($V$6&amp;" "&amp;MAX($AD$13:$AD190),$C$13:$C190,0),12)),"")</f>
        <v/>
      </c>
      <c r="D191" s="210" t="str">
        <f>IF('BOM_Phan II'!$X191=1,'BOM_Phan II'!C191,"")</f>
        <v/>
      </c>
      <c r="E191" s="210" t="str">
        <f>IF('BOM_Phan II'!$X191=1,'BOM_Phan II'!D191,"")</f>
        <v/>
      </c>
      <c r="F191" s="210" t="str">
        <f>IF('BOM_Phan II'!$X191=1,'BOM_Phan II'!E191,"")</f>
        <v/>
      </c>
      <c r="G191" s="210" t="str">
        <f>IF('BOM_Phan II'!$X191=1,'BOM_Phan II'!F191,"")</f>
        <v/>
      </c>
      <c r="H191" s="210" t="str">
        <f>IF('BOM_Phan II'!$X191=1,'BOM_Phan II'!G191,"")</f>
        <v/>
      </c>
      <c r="I191" s="210" t="str">
        <f>IF('BOM_Phan II'!$X191=1,'BOM_Phan II'!H191,"")</f>
        <v/>
      </c>
      <c r="J191" s="210" t="str">
        <f t="shared" si="13"/>
        <v/>
      </c>
      <c r="K191" s="210" t="str">
        <f t="shared" si="6"/>
        <v/>
      </c>
      <c r="L191" s="210" t="str">
        <f t="shared" si="7"/>
        <v/>
      </c>
      <c r="M191" s="210" t="str">
        <f t="shared" si="8"/>
        <v/>
      </c>
      <c r="N191" s="210" t="str">
        <f t="shared" si="14"/>
        <v/>
      </c>
      <c r="O191" s="210" t="str">
        <f t="shared" si="15"/>
        <v/>
      </c>
      <c r="P191" s="84" t="str">
        <f t="shared" si="33"/>
        <v/>
      </c>
      <c r="Q191" s="209"/>
      <c r="R191" s="70" t="str">
        <f>IF(S191="IN",'BOM_Phan II'!$Y$3,"")</f>
        <v/>
      </c>
      <c r="S191" s="69" t="str">
        <f t="shared" si="4"/>
        <v/>
      </c>
      <c r="T191">
        <f t="shared" si="34"/>
        <v>6</v>
      </c>
      <c r="U191" t="str">
        <f t="shared" si="35"/>
        <v>KIỆN 4</v>
      </c>
      <c r="V191" t="str">
        <f>IFERROR(IF(C191&lt;&gt;"","",IF('BOM_Phan II'!$X191=1,'BOM_Phan II'!Y191*$S$6,"")),"")</f>
        <v/>
      </c>
      <c r="W191" s="3" t="str">
        <f t="shared" si="11"/>
        <v>KIỆN</v>
      </c>
      <c r="AD191" s="3" t="str">
        <f t="shared" si="12"/>
        <v/>
      </c>
    </row>
    <row r="192" spans="1:30" ht="27" hidden="1" customHeight="1">
      <c r="A192" s="70" t="str">
        <f t="shared" si="0"/>
        <v/>
      </c>
      <c r="B192" s="70" t="str">
        <f t="shared" si="1"/>
        <v/>
      </c>
      <c r="C192" s="208" t="str">
        <f>IF(IFERROR(IF(D192="","",VALUE(LEFT(D192,1))),"IN")="IN",IF(D192="I","KIỆN 1",$V$6&amp;" "&amp;MAX($AD$13:$AD191)+INDEX($C$13:N191,MATCH($V$6&amp;" "&amp;MAX($AD$13:$AD191),$C$13:$C191,0),12)),"")</f>
        <v/>
      </c>
      <c r="D192" s="210" t="str">
        <f>IF('BOM_Phan II'!$X192=1,'BOM_Phan II'!C192,"")</f>
        <v/>
      </c>
      <c r="E192" s="210" t="str">
        <f>IF('BOM_Phan II'!$X192=1,'BOM_Phan II'!D192,"")</f>
        <v/>
      </c>
      <c r="F192" s="210" t="str">
        <f>IF('BOM_Phan II'!$X192=1,'BOM_Phan II'!E192,"")</f>
        <v/>
      </c>
      <c r="G192" s="210" t="str">
        <f>IF('BOM_Phan II'!$X192=1,'BOM_Phan II'!F192,"")</f>
        <v/>
      </c>
      <c r="H192" s="210" t="str">
        <f>IF('BOM_Phan II'!$X192=1,'BOM_Phan II'!G192,"")</f>
        <v/>
      </c>
      <c r="I192" s="210" t="str">
        <f>IF('BOM_Phan II'!$X192=1,'BOM_Phan II'!H192,"")</f>
        <v/>
      </c>
      <c r="J192" s="210" t="str">
        <f t="shared" si="13"/>
        <v/>
      </c>
      <c r="K192" s="210" t="str">
        <f t="shared" si="6"/>
        <v/>
      </c>
      <c r="L192" s="210" t="str">
        <f t="shared" si="7"/>
        <v/>
      </c>
      <c r="M192" s="210" t="str">
        <f t="shared" si="8"/>
        <v/>
      </c>
      <c r="N192" s="210" t="str">
        <f t="shared" si="14"/>
        <v/>
      </c>
      <c r="O192" s="210" t="str">
        <f t="shared" si="15"/>
        <v/>
      </c>
      <c r="P192" s="84" t="str">
        <f t="shared" si="33"/>
        <v/>
      </c>
      <c r="Q192" s="209"/>
      <c r="R192" s="70" t="str">
        <f>IF(S192="IN",'BOM_Phan II'!$Y$3,"")</f>
        <v/>
      </c>
      <c r="S192" s="69" t="str">
        <f t="shared" si="4"/>
        <v/>
      </c>
      <c r="T192">
        <f t="shared" si="34"/>
        <v>6</v>
      </c>
      <c r="U192" t="str">
        <f t="shared" si="35"/>
        <v>KIỆN 4</v>
      </c>
      <c r="V192" t="str">
        <f>IFERROR(IF(C192&lt;&gt;"","",IF('BOM_Phan II'!$X192=1,'BOM_Phan II'!Y192*$S$6,"")),"")</f>
        <v/>
      </c>
      <c r="W192" s="3" t="str">
        <f t="shared" si="11"/>
        <v>KIỆN</v>
      </c>
      <c r="AD192" s="3" t="str">
        <f t="shared" si="12"/>
        <v/>
      </c>
    </row>
    <row r="193" spans="1:30" ht="27" hidden="1" customHeight="1">
      <c r="A193" s="70" t="str">
        <f t="shared" ref="A193:A243" si="36">IF(S193="IN",$E$6,"")</f>
        <v/>
      </c>
      <c r="B193" s="70" t="str">
        <f t="shared" ref="B193:B243" si="37">IF(S193="IN","Muc "&amp;$E$7,"")</f>
        <v/>
      </c>
      <c r="C193" s="208" t="str">
        <f>IF(IFERROR(IF(D193="","",VALUE(LEFT(D193,1))),"IN")="IN",IF(D193="I","KIỆN 1",$V$6&amp;" "&amp;MAX(#REF!)+INDEX(#REF!,MATCH($V$6&amp;" "&amp;MAX(#REF!),#REF!,0),12)),"")</f>
        <v/>
      </c>
      <c r="D193" s="210" t="str">
        <f>IF('BOM_Phan II'!$X193=1,'BOM_Phan II'!C193,"")</f>
        <v/>
      </c>
      <c r="E193" s="210" t="str">
        <f>IF('BOM_Phan II'!$X193=1,'BOM_Phan II'!D193,"")</f>
        <v/>
      </c>
      <c r="F193" s="210" t="str">
        <f>IF('BOM_Phan II'!$X193=1,'BOM_Phan II'!E193,"")</f>
        <v/>
      </c>
      <c r="G193" s="210" t="str">
        <f>IF('BOM_Phan II'!$X193=1,'BOM_Phan II'!F193,"")</f>
        <v/>
      </c>
      <c r="H193" s="210" t="str">
        <f>IF('BOM_Phan II'!$X193=1,'BOM_Phan II'!G193,"")</f>
        <v/>
      </c>
      <c r="I193" s="210" t="str">
        <f>IF('BOM_Phan II'!$X193=1,'BOM_Phan II'!H193,"")</f>
        <v/>
      </c>
      <c r="J193" s="210" t="str">
        <f t="shared" ref="J193:J243" si="38">IF(C193&lt;&gt;"",C193&amp;"_"&amp;$E$6,"")</f>
        <v/>
      </c>
      <c r="K193" s="210" t="str">
        <f t="shared" ref="K193:K243" si="39">IFERROR(IF($C193&lt;&gt;"",IF($T$13=1,F193+20,IF($T$13=2,F193+20,IF($T$13=3,F193+50,IF($T$13=4,F193+40,IF($T$13=5,F193+50,IF($T$13=51,F193+50,IF($T$13=6,F193+50,""))))))),""),"")</f>
        <v/>
      </c>
      <c r="L193" s="210" t="str">
        <f t="shared" ref="L193:L243" si="40">IFERROR(IF($C193&lt;&gt;"",IF($T$13=1,G193+20,IF($T$13=2,G193+20,IF($T$13=3,G193+50,IF($T$13=4,G193+40,IF($T$13=5,G193+50,IF($T$13=51,G193+50,IF($T$13=6,G193+50,""))))))),""),"")</f>
        <v/>
      </c>
      <c r="M193" s="210" t="str">
        <f t="shared" ref="M193:M243" si="41">IFERROR(IF($C193&lt;&gt;"",IF($T$13=1,H193+20,IF($T$13=2,H193+20,IF($T$13=3,H193+70,IF($T$13=4,H193+40,IF($T$13=5,H193+50,IF($T$13=51,H193+150,IF($T$13=6,H193+50,""))))))),""),"")</f>
        <v/>
      </c>
      <c r="N193" s="210" t="str">
        <f t="shared" ref="N193:N243" si="42">IF(C193&lt;&gt;"",I193,"")</f>
        <v/>
      </c>
      <c r="O193" s="210" t="str">
        <f t="shared" ref="O193:O243" si="43">IF(C193&lt;&gt;"",$O$13,"")</f>
        <v/>
      </c>
      <c r="P193" s="84" t="str">
        <f t="shared" si="33"/>
        <v/>
      </c>
      <c r="Q193" s="209"/>
      <c r="R193" s="70" t="str">
        <f>IF(S193="IN",'BOM_Phan II'!$Y$3,"")</f>
        <v/>
      </c>
      <c r="S193" s="69" t="str">
        <f t="shared" ref="S193:S243" si="44">IF(OR(E193&lt;&gt;"",D193&lt;&gt;""),"IN","")</f>
        <v/>
      </c>
      <c r="T193">
        <f t="shared" si="34"/>
        <v>6</v>
      </c>
      <c r="U193" t="str">
        <f t="shared" si="35"/>
        <v>KIỆN 4</v>
      </c>
      <c r="V193" t="str">
        <f>IFERROR(IF(C193&lt;&gt;"","",IF('BOM_Phan II'!$X193=1,'BOM_Phan II'!Y193*$S$6,"")),"")</f>
        <v/>
      </c>
      <c r="W193" s="3" t="str">
        <f t="shared" ref="W193:W243" si="45">IF(ISERROR(D193*1),"KIỆN","")</f>
        <v>KIỆN</v>
      </c>
      <c r="AD193" s="3" t="str">
        <f t="shared" ref="AD193:AD243" si="46">IFERROR(VALUE(RIGHT(C193,LEN(C193)-5)),"")</f>
        <v/>
      </c>
    </row>
    <row r="194" spans="1:30" ht="27" hidden="1" customHeight="1">
      <c r="A194" s="70" t="str">
        <f t="shared" si="36"/>
        <v/>
      </c>
      <c r="B194" s="70" t="str">
        <f t="shared" si="37"/>
        <v/>
      </c>
      <c r="C194" s="208" t="str">
        <f>IF(IFERROR(IF(D194="","",VALUE(LEFT(D194,1))),"IN")="IN",IF(D194="I","KIỆN 1",$V$6&amp;" "&amp;MAX($AD$13:$AD193)+INDEX($C$13:N193,MATCH($V$6&amp;" "&amp;MAX($AD$13:$AD193),$C$13:$C193,0),12)),"")</f>
        <v/>
      </c>
      <c r="D194" s="210" t="str">
        <f>IF('BOM_Phan II'!$X194=1,'BOM_Phan II'!C194,"")</f>
        <v/>
      </c>
      <c r="E194" s="210" t="str">
        <f>IF('BOM_Phan II'!$X194=1,'BOM_Phan II'!D194,"")</f>
        <v/>
      </c>
      <c r="F194" s="210" t="str">
        <f>IF('BOM_Phan II'!$X194=1,'BOM_Phan II'!E194,"")</f>
        <v/>
      </c>
      <c r="G194" s="210" t="str">
        <f>IF('BOM_Phan II'!$X194=1,'BOM_Phan II'!F194,"")</f>
        <v/>
      </c>
      <c r="H194" s="210" t="str">
        <f>IF('BOM_Phan II'!$X194=1,'BOM_Phan II'!G194,"")</f>
        <v/>
      </c>
      <c r="I194" s="210" t="str">
        <f>IF('BOM_Phan II'!$X194=1,'BOM_Phan II'!H194,"")</f>
        <v/>
      </c>
      <c r="J194" s="210" t="str">
        <f t="shared" si="38"/>
        <v/>
      </c>
      <c r="K194" s="210" t="str">
        <f t="shared" si="39"/>
        <v/>
      </c>
      <c r="L194" s="210" t="str">
        <f t="shared" si="40"/>
        <v/>
      </c>
      <c r="M194" s="210" t="str">
        <f t="shared" si="41"/>
        <v/>
      </c>
      <c r="N194" s="210" t="str">
        <f t="shared" si="42"/>
        <v/>
      </c>
      <c r="O194" s="210" t="str">
        <f t="shared" si="43"/>
        <v/>
      </c>
      <c r="P194" s="84" t="str">
        <f t="shared" si="33"/>
        <v/>
      </c>
      <c r="Q194" s="209"/>
      <c r="R194" s="70" t="str">
        <f>IF(S194="IN",'BOM_Phan II'!$Y$3,"")</f>
        <v/>
      </c>
      <c r="S194" s="69" t="str">
        <f t="shared" si="44"/>
        <v/>
      </c>
      <c r="T194">
        <f t="shared" si="34"/>
        <v>6</v>
      </c>
      <c r="U194" t="str">
        <f t="shared" si="35"/>
        <v>KIỆN 4</v>
      </c>
      <c r="V194" t="str">
        <f>IFERROR(IF(C194&lt;&gt;"","",IF('BOM_Phan II'!$X194=1,'BOM_Phan II'!Y194*$S$6,"")),"")</f>
        <v/>
      </c>
      <c r="W194" s="3" t="str">
        <f t="shared" si="45"/>
        <v>KIỆN</v>
      </c>
      <c r="AD194" s="3" t="str">
        <f t="shared" si="46"/>
        <v/>
      </c>
    </row>
    <row r="195" spans="1:30" ht="27" hidden="1" customHeight="1">
      <c r="A195" s="70" t="str">
        <f t="shared" si="36"/>
        <v/>
      </c>
      <c r="B195" s="70" t="str">
        <f t="shared" si="37"/>
        <v/>
      </c>
      <c r="C195" s="208" t="str">
        <f>IF(IFERROR(IF(D195="","",VALUE(LEFT(D195,1))),"IN")="IN",IF(D195="I","KIỆN 1",$V$6&amp;" "&amp;MAX($AD$13:$AD194)+INDEX($C$13:N194,MATCH($V$6&amp;" "&amp;MAX($AD$13:$AD194),$C$13:$C194,0),12)),"")</f>
        <v/>
      </c>
      <c r="D195" s="210" t="str">
        <f>IF('BOM_Phan II'!$X195=1,'BOM_Phan II'!C195,"")</f>
        <v/>
      </c>
      <c r="E195" s="210" t="str">
        <f>IF('BOM_Phan II'!$X195=1,'BOM_Phan II'!D195,"")</f>
        <v/>
      </c>
      <c r="F195" s="210" t="str">
        <f>IF('BOM_Phan II'!$X195=1,'BOM_Phan II'!E195,"")</f>
        <v/>
      </c>
      <c r="G195" s="210" t="str">
        <f>IF('BOM_Phan II'!$X195=1,'BOM_Phan II'!F195,"")</f>
        <v/>
      </c>
      <c r="H195" s="210" t="str">
        <f>IF('BOM_Phan II'!$X195=1,'BOM_Phan II'!G195,"")</f>
        <v/>
      </c>
      <c r="I195" s="210" t="str">
        <f>IF('BOM_Phan II'!$X195=1,'BOM_Phan II'!H195,"")</f>
        <v/>
      </c>
      <c r="J195" s="210" t="str">
        <f t="shared" si="38"/>
        <v/>
      </c>
      <c r="K195" s="210" t="str">
        <f t="shared" si="39"/>
        <v/>
      </c>
      <c r="L195" s="210" t="str">
        <f t="shared" si="40"/>
        <v/>
      </c>
      <c r="M195" s="210" t="str">
        <f t="shared" si="41"/>
        <v/>
      </c>
      <c r="N195" s="210" t="str">
        <f t="shared" si="42"/>
        <v/>
      </c>
      <c r="O195" s="210" t="str">
        <f t="shared" si="43"/>
        <v/>
      </c>
      <c r="P195" s="84" t="str">
        <f t="shared" si="33"/>
        <v/>
      </c>
      <c r="Q195" s="209"/>
      <c r="R195" s="70" t="str">
        <f>IF(S195="IN",'BOM_Phan II'!$Y$3,"")</f>
        <v/>
      </c>
      <c r="S195" s="69" t="str">
        <f t="shared" si="44"/>
        <v/>
      </c>
      <c r="T195">
        <f t="shared" si="34"/>
        <v>6</v>
      </c>
      <c r="U195" t="str">
        <f t="shared" si="35"/>
        <v>KIỆN 4</v>
      </c>
      <c r="V195" t="str">
        <f>IFERROR(IF(C195&lt;&gt;"","",IF('BOM_Phan II'!$X195=1,'BOM_Phan II'!Y195*$S$6,"")),"")</f>
        <v/>
      </c>
      <c r="W195" s="3" t="str">
        <f t="shared" si="45"/>
        <v>KIỆN</v>
      </c>
      <c r="AD195" s="3" t="str">
        <f t="shared" si="46"/>
        <v/>
      </c>
    </row>
    <row r="196" spans="1:30" ht="27" hidden="1" customHeight="1">
      <c r="A196" s="70" t="str">
        <f t="shared" si="36"/>
        <v/>
      </c>
      <c r="B196" s="70" t="str">
        <f t="shared" si="37"/>
        <v/>
      </c>
      <c r="C196" s="208" t="str">
        <f>IF(IFERROR(IF(D196="","",VALUE(LEFT(D196,1))),"IN")="IN",IF(D196="I","KIỆN 1",$V$6&amp;" "&amp;MAX($AD$13:$AD195)+INDEX($C$13:N195,MATCH($V$6&amp;" "&amp;MAX($AD$13:$AD195),$C$13:$C195,0),12)),"")</f>
        <v/>
      </c>
      <c r="D196" s="210" t="str">
        <f>IF('BOM_Phan II'!$X196=1,'BOM_Phan II'!C196,"")</f>
        <v/>
      </c>
      <c r="E196" s="210" t="str">
        <f>IF('BOM_Phan II'!$X196=1,'BOM_Phan II'!D196,"")</f>
        <v/>
      </c>
      <c r="F196" s="210" t="str">
        <f>IF('BOM_Phan II'!$X196=1,'BOM_Phan II'!E196,"")</f>
        <v/>
      </c>
      <c r="G196" s="210" t="str">
        <f>IF('BOM_Phan II'!$X196=1,'BOM_Phan II'!F196,"")</f>
        <v/>
      </c>
      <c r="H196" s="210" t="str">
        <f>IF('BOM_Phan II'!$X196=1,'BOM_Phan II'!G196,"")</f>
        <v/>
      </c>
      <c r="I196" s="210" t="str">
        <f>IF('BOM_Phan II'!$X196=1,'BOM_Phan II'!H196,"")</f>
        <v/>
      </c>
      <c r="J196" s="210" t="str">
        <f t="shared" si="38"/>
        <v/>
      </c>
      <c r="K196" s="210" t="str">
        <f t="shared" si="39"/>
        <v/>
      </c>
      <c r="L196" s="210" t="str">
        <f t="shared" si="40"/>
        <v/>
      </c>
      <c r="M196" s="210" t="str">
        <f t="shared" si="41"/>
        <v/>
      </c>
      <c r="N196" s="210" t="str">
        <f t="shared" si="42"/>
        <v/>
      </c>
      <c r="O196" s="210" t="str">
        <f t="shared" si="43"/>
        <v/>
      </c>
      <c r="P196" s="84" t="str">
        <f t="shared" si="33"/>
        <v/>
      </c>
      <c r="Q196" s="209"/>
      <c r="R196" s="70" t="str">
        <f>IF(S196="IN",'BOM_Phan II'!$Y$3,"")</f>
        <v/>
      </c>
      <c r="S196" s="69" t="str">
        <f t="shared" si="44"/>
        <v/>
      </c>
      <c r="T196">
        <f t="shared" si="34"/>
        <v>6</v>
      </c>
      <c r="U196" t="str">
        <f t="shared" si="35"/>
        <v>KIỆN 4</v>
      </c>
      <c r="V196" t="str">
        <f>IFERROR(IF(C196&lt;&gt;"","",IF('BOM_Phan II'!$X196=1,'BOM_Phan II'!Y196*$S$6,"")),"")</f>
        <v/>
      </c>
      <c r="W196" s="3" t="str">
        <f t="shared" si="45"/>
        <v>KIỆN</v>
      </c>
      <c r="AD196" s="3" t="str">
        <f t="shared" si="46"/>
        <v/>
      </c>
    </row>
    <row r="197" spans="1:30" ht="27" hidden="1" customHeight="1">
      <c r="A197" s="70" t="str">
        <f t="shared" si="36"/>
        <v/>
      </c>
      <c r="B197" s="70" t="str">
        <f t="shared" si="37"/>
        <v/>
      </c>
      <c r="C197" s="208" t="str">
        <f>IF(IFERROR(IF(D197="","",VALUE(LEFT(D197,1))),"IN")="IN",IF(D197="I","KIỆN 1",$V$6&amp;" "&amp;MAX($AD$13:$AD196)+INDEX($C$13:N196,MATCH($V$6&amp;" "&amp;MAX($AD$13:$AD196),$C$13:$C196,0),12)),"")</f>
        <v/>
      </c>
      <c r="D197" s="210" t="str">
        <f>IF('BOM_Phan II'!$X197=1,'BOM_Phan II'!C197,"")</f>
        <v/>
      </c>
      <c r="E197" s="210" t="str">
        <f>IF('BOM_Phan II'!$X197=1,'BOM_Phan II'!D197,"")</f>
        <v/>
      </c>
      <c r="F197" s="210" t="str">
        <f>IF('BOM_Phan II'!$X197=1,'BOM_Phan II'!E197,"")</f>
        <v/>
      </c>
      <c r="G197" s="210" t="str">
        <f>IF('BOM_Phan II'!$X197=1,'BOM_Phan II'!F197,"")</f>
        <v/>
      </c>
      <c r="H197" s="210" t="str">
        <f>IF('BOM_Phan II'!$X197=1,'BOM_Phan II'!G197,"")</f>
        <v/>
      </c>
      <c r="I197" s="210" t="str">
        <f>IF('BOM_Phan II'!$X197=1,'BOM_Phan II'!H197,"")</f>
        <v/>
      </c>
      <c r="J197" s="210" t="str">
        <f t="shared" si="38"/>
        <v/>
      </c>
      <c r="K197" s="210" t="str">
        <f t="shared" si="39"/>
        <v/>
      </c>
      <c r="L197" s="210" t="str">
        <f t="shared" si="40"/>
        <v/>
      </c>
      <c r="M197" s="210" t="str">
        <f t="shared" si="41"/>
        <v/>
      </c>
      <c r="N197" s="210" t="str">
        <f t="shared" si="42"/>
        <v/>
      </c>
      <c r="O197" s="210" t="str">
        <f t="shared" si="43"/>
        <v/>
      </c>
      <c r="P197" s="84" t="str">
        <f t="shared" si="33"/>
        <v/>
      </c>
      <c r="Q197" s="209"/>
      <c r="R197" s="70" t="str">
        <f>IF(S197="IN",'BOM_Phan II'!$Y$3,"")</f>
        <v/>
      </c>
      <c r="S197" s="69" t="str">
        <f t="shared" si="44"/>
        <v/>
      </c>
      <c r="T197">
        <f t="shared" si="34"/>
        <v>6</v>
      </c>
      <c r="U197" t="str">
        <f t="shared" si="35"/>
        <v>KIỆN 4</v>
      </c>
      <c r="V197" t="str">
        <f>IFERROR(IF(C197&lt;&gt;"","",IF('BOM_Phan II'!$X197=1,'BOM_Phan II'!Y197*$S$6,"")),"")</f>
        <v/>
      </c>
      <c r="W197" s="3" t="str">
        <f t="shared" si="45"/>
        <v>KIỆN</v>
      </c>
      <c r="AD197" s="3" t="str">
        <f t="shared" si="46"/>
        <v/>
      </c>
    </row>
    <row r="198" spans="1:30" ht="27" hidden="1" customHeight="1">
      <c r="A198" s="70" t="str">
        <f t="shared" si="36"/>
        <v/>
      </c>
      <c r="B198" s="70" t="str">
        <f t="shared" si="37"/>
        <v/>
      </c>
      <c r="C198" s="208" t="str">
        <f>IF(IFERROR(IF(D198="","",VALUE(LEFT(D198,1))),"IN")="IN",IF(D198="I","KIỆN 1",$V$6&amp;" "&amp;MAX($AD$13:$AD197)+INDEX($C$13:N197,MATCH($V$6&amp;" "&amp;MAX($AD$13:$AD197),$C$13:$C197,0),12)),"")</f>
        <v/>
      </c>
      <c r="D198" s="210" t="str">
        <f>IF('BOM_Phan II'!$X198=1,'BOM_Phan II'!C198,"")</f>
        <v/>
      </c>
      <c r="E198" s="210" t="str">
        <f>IF('BOM_Phan II'!$X198=1,'BOM_Phan II'!D198,"")</f>
        <v/>
      </c>
      <c r="F198" s="210" t="str">
        <f>IF('BOM_Phan II'!$X198=1,'BOM_Phan II'!E198,"")</f>
        <v/>
      </c>
      <c r="G198" s="210" t="str">
        <f>IF('BOM_Phan II'!$X198=1,'BOM_Phan II'!F198,"")</f>
        <v/>
      </c>
      <c r="H198" s="210" t="str">
        <f>IF('BOM_Phan II'!$X198=1,'BOM_Phan II'!G198,"")</f>
        <v/>
      </c>
      <c r="I198" s="210" t="str">
        <f>IF('BOM_Phan II'!$X198=1,'BOM_Phan II'!H198,"")</f>
        <v/>
      </c>
      <c r="J198" s="210" t="str">
        <f t="shared" si="38"/>
        <v/>
      </c>
      <c r="K198" s="210" t="str">
        <f t="shared" si="39"/>
        <v/>
      </c>
      <c r="L198" s="210" t="str">
        <f t="shared" si="40"/>
        <v/>
      </c>
      <c r="M198" s="210" t="str">
        <f t="shared" si="41"/>
        <v/>
      </c>
      <c r="N198" s="210" t="str">
        <f t="shared" si="42"/>
        <v/>
      </c>
      <c r="O198" s="210" t="str">
        <f t="shared" si="43"/>
        <v/>
      </c>
      <c r="P198" s="84" t="str">
        <f t="shared" si="33"/>
        <v/>
      </c>
      <c r="Q198" s="209"/>
      <c r="R198" s="70" t="str">
        <f>IF(S198="IN",'BOM_Phan II'!$Y$3,"")</f>
        <v/>
      </c>
      <c r="S198" s="69" t="str">
        <f t="shared" si="44"/>
        <v/>
      </c>
      <c r="T198">
        <f t="shared" si="34"/>
        <v>6</v>
      </c>
      <c r="U198" t="str">
        <f t="shared" si="35"/>
        <v>KIỆN 4</v>
      </c>
      <c r="V198" t="str">
        <f>IFERROR(IF(C198&lt;&gt;"","",IF('BOM_Phan II'!$X198=1,'BOM_Phan II'!Y198*$S$6,"")),"")</f>
        <v/>
      </c>
      <c r="W198" s="3" t="str">
        <f t="shared" si="45"/>
        <v>KIỆN</v>
      </c>
      <c r="AD198" s="3" t="str">
        <f t="shared" si="46"/>
        <v/>
      </c>
    </row>
    <row r="199" spans="1:30" ht="27" hidden="1" customHeight="1">
      <c r="A199" s="70" t="str">
        <f t="shared" si="36"/>
        <v/>
      </c>
      <c r="B199" s="70" t="str">
        <f t="shared" si="37"/>
        <v/>
      </c>
      <c r="C199" s="208" t="str">
        <f>IF(IFERROR(IF(D199="","",VALUE(LEFT(D199,1))),"IN")="IN",IF(D199="I","KIỆN 1",$V$6&amp;" "&amp;MAX($AD$13:$AD198)+INDEX($C$13:N198,MATCH($V$6&amp;" "&amp;MAX($AD$13:$AD198),$C$13:$C198,0),12)),"")</f>
        <v/>
      </c>
      <c r="D199" s="210" t="str">
        <f>IF('BOM_Phan II'!$X199=1,'BOM_Phan II'!C199,"")</f>
        <v/>
      </c>
      <c r="E199" s="210" t="str">
        <f>IF('BOM_Phan II'!$X199=1,'BOM_Phan II'!D199,"")</f>
        <v/>
      </c>
      <c r="F199" s="210" t="str">
        <f>IF('BOM_Phan II'!$X199=1,'BOM_Phan II'!E199,"")</f>
        <v/>
      </c>
      <c r="G199" s="210" t="str">
        <f>IF('BOM_Phan II'!$X199=1,'BOM_Phan II'!F199,"")</f>
        <v/>
      </c>
      <c r="H199" s="210" t="str">
        <f>IF('BOM_Phan II'!$X199=1,'BOM_Phan II'!G199,"")</f>
        <v/>
      </c>
      <c r="I199" s="210" t="str">
        <f>IF('BOM_Phan II'!$X199=1,'BOM_Phan II'!H199,"")</f>
        <v/>
      </c>
      <c r="J199" s="210" t="str">
        <f t="shared" si="38"/>
        <v/>
      </c>
      <c r="K199" s="210" t="str">
        <f t="shared" si="39"/>
        <v/>
      </c>
      <c r="L199" s="210" t="str">
        <f t="shared" si="40"/>
        <v/>
      </c>
      <c r="M199" s="210" t="str">
        <f t="shared" si="41"/>
        <v/>
      </c>
      <c r="N199" s="210" t="str">
        <f t="shared" si="42"/>
        <v/>
      </c>
      <c r="O199" s="210" t="str">
        <f t="shared" si="43"/>
        <v/>
      </c>
      <c r="P199" s="84" t="str">
        <f t="shared" si="33"/>
        <v/>
      </c>
      <c r="Q199" s="209"/>
      <c r="R199" s="70" t="str">
        <f>IF(S199="IN",'BOM_Phan II'!$Y$3,"")</f>
        <v/>
      </c>
      <c r="S199" s="69" t="str">
        <f t="shared" si="44"/>
        <v/>
      </c>
      <c r="T199">
        <f t="shared" si="34"/>
        <v>6</v>
      </c>
      <c r="U199" t="str">
        <f t="shared" si="35"/>
        <v>KIỆN 4</v>
      </c>
      <c r="V199" t="str">
        <f>IFERROR(IF(C199&lt;&gt;"","",IF('BOM_Phan II'!$X199=1,'BOM_Phan II'!Y199*$S$6,"")),"")</f>
        <v/>
      </c>
      <c r="W199" s="3" t="str">
        <f t="shared" si="45"/>
        <v>KIỆN</v>
      </c>
      <c r="AD199" s="3" t="str">
        <f t="shared" si="46"/>
        <v/>
      </c>
    </row>
    <row r="200" spans="1:30" ht="27" hidden="1" customHeight="1">
      <c r="A200" s="70" t="str">
        <f t="shared" si="36"/>
        <v/>
      </c>
      <c r="B200" s="70" t="str">
        <f t="shared" si="37"/>
        <v/>
      </c>
      <c r="C200" s="208" t="str">
        <f>IF(IFERROR(IF(D200="","",VALUE(LEFT(D200,1))),"IN")="IN",IF(D200="I","KIỆN 1",$V$6&amp;" "&amp;MAX($AD$13:$AD199)+INDEX($C$13:N199,MATCH($V$6&amp;" "&amp;MAX($AD$13:$AD199),$C$13:$C199,0),12)),"")</f>
        <v/>
      </c>
      <c r="D200" s="210" t="str">
        <f>IF('BOM_Phan II'!$X200=1,'BOM_Phan II'!C200,"")</f>
        <v/>
      </c>
      <c r="E200" s="210" t="str">
        <f>IF('BOM_Phan II'!$X200=1,'BOM_Phan II'!D200,"")</f>
        <v/>
      </c>
      <c r="F200" s="210" t="str">
        <f>IF('BOM_Phan II'!$X200=1,'BOM_Phan II'!E200,"")</f>
        <v/>
      </c>
      <c r="G200" s="210" t="str">
        <f>IF('BOM_Phan II'!$X200=1,'BOM_Phan II'!F200,"")</f>
        <v/>
      </c>
      <c r="H200" s="210" t="str">
        <f>IF('BOM_Phan II'!$X200=1,'BOM_Phan II'!G200,"")</f>
        <v/>
      </c>
      <c r="I200" s="210" t="str">
        <f>IF('BOM_Phan II'!$X200=1,'BOM_Phan II'!H200,"")</f>
        <v/>
      </c>
      <c r="J200" s="210" t="str">
        <f t="shared" si="38"/>
        <v/>
      </c>
      <c r="K200" s="210" t="str">
        <f t="shared" si="39"/>
        <v/>
      </c>
      <c r="L200" s="210" t="str">
        <f t="shared" si="40"/>
        <v/>
      </c>
      <c r="M200" s="210" t="str">
        <f t="shared" si="41"/>
        <v/>
      </c>
      <c r="N200" s="210" t="str">
        <f t="shared" si="42"/>
        <v/>
      </c>
      <c r="O200" s="210" t="str">
        <f t="shared" si="43"/>
        <v/>
      </c>
      <c r="P200" s="84" t="str">
        <f t="shared" si="33"/>
        <v/>
      </c>
      <c r="Q200" s="209"/>
      <c r="R200" s="70" t="str">
        <f>IF(S200="IN",'BOM_Phan II'!$Y$3,"")</f>
        <v/>
      </c>
      <c r="S200" s="69" t="str">
        <f t="shared" si="44"/>
        <v/>
      </c>
      <c r="T200">
        <f t="shared" si="34"/>
        <v>6</v>
      </c>
      <c r="U200" t="str">
        <f t="shared" si="35"/>
        <v>KIỆN 4</v>
      </c>
      <c r="V200" t="str">
        <f>IFERROR(IF(C200&lt;&gt;"","",IF('BOM_Phan II'!$X200=1,'BOM_Phan II'!Y200*$S$6,"")),"")</f>
        <v/>
      </c>
      <c r="W200" s="3" t="str">
        <f t="shared" si="45"/>
        <v>KIỆN</v>
      </c>
      <c r="AD200" s="3" t="str">
        <f t="shared" si="46"/>
        <v/>
      </c>
    </row>
    <row r="201" spans="1:30" ht="27" hidden="1" customHeight="1">
      <c r="A201" s="70" t="str">
        <f t="shared" si="36"/>
        <v/>
      </c>
      <c r="B201" s="70" t="str">
        <f t="shared" si="37"/>
        <v/>
      </c>
      <c r="C201" s="208" t="str">
        <f>IF(IFERROR(IF(D201="","",VALUE(LEFT(D201,1))),"IN")="IN",IF(D201="I","KIỆN 1",$V$6&amp;" "&amp;MAX($AD$13:$AD200)+INDEX($C$13:N200,MATCH($V$6&amp;" "&amp;MAX($AD$13:$AD200),$C$13:$C200,0),12)),"")</f>
        <v/>
      </c>
      <c r="D201" s="210" t="str">
        <f>IF('BOM_Phan II'!$X201=1,'BOM_Phan II'!C201,"")</f>
        <v/>
      </c>
      <c r="E201" s="210" t="str">
        <f>IF('BOM_Phan II'!$X201=1,'BOM_Phan II'!D201,"")</f>
        <v/>
      </c>
      <c r="F201" s="210" t="str">
        <f>IF('BOM_Phan II'!$X201=1,'BOM_Phan II'!E201,"")</f>
        <v/>
      </c>
      <c r="G201" s="210" t="str">
        <f>IF('BOM_Phan II'!$X201=1,'BOM_Phan II'!F201,"")</f>
        <v/>
      </c>
      <c r="H201" s="210" t="str">
        <f>IF('BOM_Phan II'!$X201=1,'BOM_Phan II'!G201,"")</f>
        <v/>
      </c>
      <c r="I201" s="210" t="str">
        <f>IF('BOM_Phan II'!$X201=1,'BOM_Phan II'!H201,"")</f>
        <v/>
      </c>
      <c r="J201" s="210" t="str">
        <f t="shared" si="38"/>
        <v/>
      </c>
      <c r="K201" s="210" t="str">
        <f t="shared" si="39"/>
        <v/>
      </c>
      <c r="L201" s="210" t="str">
        <f t="shared" si="40"/>
        <v/>
      </c>
      <c r="M201" s="210" t="str">
        <f t="shared" si="41"/>
        <v/>
      </c>
      <c r="N201" s="210" t="str">
        <f t="shared" si="42"/>
        <v/>
      </c>
      <c r="O201" s="210" t="str">
        <f t="shared" si="43"/>
        <v/>
      </c>
      <c r="P201" s="84" t="str">
        <f t="shared" si="33"/>
        <v/>
      </c>
      <c r="Q201" s="209"/>
      <c r="R201" s="70" t="str">
        <f>IF(S201="IN",'BOM_Phan II'!$Y$3,"")</f>
        <v/>
      </c>
      <c r="S201" s="69" t="str">
        <f t="shared" si="44"/>
        <v/>
      </c>
      <c r="T201">
        <f t="shared" si="34"/>
        <v>6</v>
      </c>
      <c r="U201" t="str">
        <f t="shared" si="35"/>
        <v>KIỆN 4</v>
      </c>
      <c r="V201" t="str">
        <f>IFERROR(IF(C201&lt;&gt;"","",IF('BOM_Phan II'!$X201=1,'BOM_Phan II'!Y201*$S$6,"")),"")</f>
        <v/>
      </c>
      <c r="W201" s="3" t="str">
        <f t="shared" si="45"/>
        <v>KIỆN</v>
      </c>
      <c r="AD201" s="3" t="str">
        <f t="shared" si="46"/>
        <v/>
      </c>
    </row>
    <row r="202" spans="1:30" ht="27" hidden="1" customHeight="1">
      <c r="A202" s="70" t="str">
        <f t="shared" si="36"/>
        <v/>
      </c>
      <c r="B202" s="70" t="str">
        <f t="shared" si="37"/>
        <v/>
      </c>
      <c r="C202" s="208" t="str">
        <f>IF(IFERROR(IF(D202="","",VALUE(LEFT(D202,1))),"IN")="IN",IF(D202="I","KIỆN 1",$V$6&amp;" "&amp;MAX($AD$13:$AD201)+INDEX($C$13:N201,MATCH($V$6&amp;" "&amp;MAX($AD$13:$AD201),$C$13:$C201,0),12)),"")</f>
        <v/>
      </c>
      <c r="D202" s="210" t="str">
        <f>IF('BOM_Phan II'!$X202=1,'BOM_Phan II'!C202,"")</f>
        <v/>
      </c>
      <c r="E202" s="210" t="str">
        <f>IF('BOM_Phan II'!$X202=1,'BOM_Phan II'!D202,"")</f>
        <v/>
      </c>
      <c r="F202" s="210" t="str">
        <f>IF('BOM_Phan II'!$X202=1,'BOM_Phan II'!E202,"")</f>
        <v/>
      </c>
      <c r="G202" s="210" t="str">
        <f>IF('BOM_Phan II'!$X202=1,'BOM_Phan II'!F202,"")</f>
        <v/>
      </c>
      <c r="H202" s="210" t="str">
        <f>IF('BOM_Phan II'!$X202=1,'BOM_Phan II'!G202,"")</f>
        <v/>
      </c>
      <c r="I202" s="210" t="str">
        <f>IF('BOM_Phan II'!$X202=1,'BOM_Phan II'!H202,"")</f>
        <v/>
      </c>
      <c r="J202" s="210" t="str">
        <f t="shared" si="38"/>
        <v/>
      </c>
      <c r="K202" s="210" t="str">
        <f t="shared" si="39"/>
        <v/>
      </c>
      <c r="L202" s="210" t="str">
        <f t="shared" si="40"/>
        <v/>
      </c>
      <c r="M202" s="210" t="str">
        <f t="shared" si="41"/>
        <v/>
      </c>
      <c r="N202" s="210" t="str">
        <f t="shared" si="42"/>
        <v/>
      </c>
      <c r="O202" s="210" t="str">
        <f t="shared" si="43"/>
        <v/>
      </c>
      <c r="P202" s="84" t="str">
        <f t="shared" si="33"/>
        <v/>
      </c>
      <c r="Q202" s="209"/>
      <c r="R202" s="70" t="str">
        <f>IF(S202="IN",'BOM_Phan II'!$Y$3,"")</f>
        <v/>
      </c>
      <c r="S202" s="69" t="str">
        <f t="shared" si="44"/>
        <v/>
      </c>
      <c r="T202">
        <f t="shared" si="34"/>
        <v>6</v>
      </c>
      <c r="U202" t="str">
        <f t="shared" si="35"/>
        <v>KIỆN 4</v>
      </c>
      <c r="V202" t="str">
        <f>IFERROR(IF(C202&lt;&gt;"","",IF('BOM_Phan II'!$X202=1,'BOM_Phan II'!Y202*$S$6,"")),"")</f>
        <v/>
      </c>
      <c r="W202" s="3" t="str">
        <f t="shared" si="45"/>
        <v>KIỆN</v>
      </c>
      <c r="AD202" s="3" t="str">
        <f t="shared" si="46"/>
        <v/>
      </c>
    </row>
    <row r="203" spans="1:30" ht="27" hidden="1" customHeight="1">
      <c r="A203" s="70" t="str">
        <f t="shared" si="36"/>
        <v/>
      </c>
      <c r="B203" s="70" t="str">
        <f t="shared" si="37"/>
        <v/>
      </c>
      <c r="C203" s="208" t="str">
        <f>IF(IFERROR(IF(D203="","",VALUE(LEFT(D203,1))),"IN")="IN",IF(D203="I","KIỆN 1",$V$6&amp;" "&amp;MAX($AD$13:$AD202)+INDEX($C$13:N202,MATCH($V$6&amp;" "&amp;MAX($AD$13:$AD202),$C$13:$C202,0),12)),"")</f>
        <v/>
      </c>
      <c r="D203" s="210" t="str">
        <f>IF('BOM_Phan II'!$X203=1,'BOM_Phan II'!C203,"")</f>
        <v/>
      </c>
      <c r="E203" s="210" t="str">
        <f>IF('BOM_Phan II'!$X203=1,'BOM_Phan II'!D203,"")</f>
        <v/>
      </c>
      <c r="F203" s="210" t="str">
        <f>IF('BOM_Phan II'!$X203=1,'BOM_Phan II'!E203,"")</f>
        <v/>
      </c>
      <c r="G203" s="210" t="str">
        <f>IF('BOM_Phan II'!$X203=1,'BOM_Phan II'!F203,"")</f>
        <v/>
      </c>
      <c r="H203" s="210" t="str">
        <f>IF('BOM_Phan II'!$X203=1,'BOM_Phan II'!G203,"")</f>
        <v/>
      </c>
      <c r="I203" s="210" t="str">
        <f>IF('BOM_Phan II'!$X203=1,'BOM_Phan II'!H203,"")</f>
        <v/>
      </c>
      <c r="J203" s="210" t="str">
        <f t="shared" si="38"/>
        <v/>
      </c>
      <c r="K203" s="210" t="str">
        <f t="shared" si="39"/>
        <v/>
      </c>
      <c r="L203" s="210" t="str">
        <f t="shared" si="40"/>
        <v/>
      </c>
      <c r="M203" s="210" t="str">
        <f t="shared" si="41"/>
        <v/>
      </c>
      <c r="N203" s="210" t="str">
        <f t="shared" si="42"/>
        <v/>
      </c>
      <c r="O203" s="210" t="str">
        <f t="shared" si="43"/>
        <v/>
      </c>
      <c r="P203" s="84" t="str">
        <f t="shared" si="33"/>
        <v/>
      </c>
      <c r="Q203" s="209"/>
      <c r="R203" s="70" t="str">
        <f>IF(S203="IN",'BOM_Phan II'!$Y$3,"")</f>
        <v/>
      </c>
      <c r="S203" s="69" t="str">
        <f t="shared" si="44"/>
        <v/>
      </c>
      <c r="T203">
        <f t="shared" si="34"/>
        <v>6</v>
      </c>
      <c r="U203" t="str">
        <f t="shared" si="35"/>
        <v>KIỆN 4</v>
      </c>
      <c r="V203" t="str">
        <f>IFERROR(IF(C203&lt;&gt;"","",IF('BOM_Phan II'!$X203=1,'BOM_Phan II'!Y203*$S$6,"")),"")</f>
        <v/>
      </c>
      <c r="W203" s="3" t="str">
        <f t="shared" si="45"/>
        <v>KIỆN</v>
      </c>
      <c r="AD203" s="3" t="str">
        <f t="shared" si="46"/>
        <v/>
      </c>
    </row>
    <row r="204" spans="1:30" ht="27" hidden="1" customHeight="1">
      <c r="A204" s="70" t="str">
        <f t="shared" si="36"/>
        <v/>
      </c>
      <c r="B204" s="70" t="str">
        <f t="shared" si="37"/>
        <v/>
      </c>
      <c r="C204" s="208" t="str">
        <f>IF(IFERROR(IF(D204="","",VALUE(LEFT(D204,1))),"IN")="IN",IF(D204="I","KIỆN 1",$V$6&amp;" "&amp;MAX($AD$13:$AD203)+INDEX($C$13:N203,MATCH($V$6&amp;" "&amp;MAX($AD$13:$AD203),$C$13:$C203,0),12)),"")</f>
        <v/>
      </c>
      <c r="D204" s="210" t="str">
        <f>IF('BOM_Phan II'!$X204=1,'BOM_Phan II'!C204,"")</f>
        <v/>
      </c>
      <c r="E204" s="210" t="str">
        <f>IF('BOM_Phan II'!$X204=1,'BOM_Phan II'!D204,"")</f>
        <v/>
      </c>
      <c r="F204" s="210" t="str">
        <f>IF('BOM_Phan II'!$X204=1,'BOM_Phan II'!E204,"")</f>
        <v/>
      </c>
      <c r="G204" s="210" t="str">
        <f>IF('BOM_Phan II'!$X204=1,'BOM_Phan II'!F204,"")</f>
        <v/>
      </c>
      <c r="H204" s="210" t="str">
        <f>IF('BOM_Phan II'!$X204=1,'BOM_Phan II'!G204,"")</f>
        <v/>
      </c>
      <c r="I204" s="210" t="str">
        <f>IF('BOM_Phan II'!$X204=1,'BOM_Phan II'!H204,"")</f>
        <v/>
      </c>
      <c r="J204" s="210" t="str">
        <f t="shared" si="38"/>
        <v/>
      </c>
      <c r="K204" s="210" t="str">
        <f t="shared" si="39"/>
        <v/>
      </c>
      <c r="L204" s="210" t="str">
        <f t="shared" si="40"/>
        <v/>
      </c>
      <c r="M204" s="210" t="str">
        <f t="shared" si="41"/>
        <v/>
      </c>
      <c r="N204" s="210" t="str">
        <f t="shared" si="42"/>
        <v/>
      </c>
      <c r="O204" s="210" t="str">
        <f t="shared" si="43"/>
        <v/>
      </c>
      <c r="P204" s="84" t="str">
        <f t="shared" si="33"/>
        <v/>
      </c>
      <c r="Q204" s="209"/>
      <c r="R204" s="70" t="str">
        <f>IF(S204="IN",'BOM_Phan II'!$Y$3,"")</f>
        <v/>
      </c>
      <c r="S204" s="69" t="str">
        <f t="shared" si="44"/>
        <v/>
      </c>
      <c r="T204">
        <f t="shared" si="34"/>
        <v>6</v>
      </c>
      <c r="U204" t="str">
        <f t="shared" si="35"/>
        <v>KIỆN 4</v>
      </c>
      <c r="V204" t="str">
        <f>IFERROR(IF(C204&lt;&gt;"","",IF('BOM_Phan II'!$X204=1,'BOM_Phan II'!Y204*$S$6,"")),"")</f>
        <v/>
      </c>
      <c r="W204" s="3" t="str">
        <f t="shared" si="45"/>
        <v>KIỆN</v>
      </c>
      <c r="AD204" s="3" t="str">
        <f t="shared" si="46"/>
        <v/>
      </c>
    </row>
    <row r="205" spans="1:30" ht="27" hidden="1" customHeight="1">
      <c r="A205" s="70" t="str">
        <f t="shared" si="36"/>
        <v/>
      </c>
      <c r="B205" s="70" t="str">
        <f t="shared" si="37"/>
        <v/>
      </c>
      <c r="C205" s="208" t="str">
        <f>IF(IFERROR(IF(D205="","",VALUE(LEFT(D205,1))),"IN")="IN",IF(D205="I","KIỆN 1",$V$6&amp;" "&amp;MAX($AD$13:$AD204)+INDEX($C$13:N204,MATCH($V$6&amp;" "&amp;MAX($AD$13:$AD204),$C$13:$C204,0),12)),"")</f>
        <v/>
      </c>
      <c r="D205" s="210" t="str">
        <f>IF('BOM_Phan II'!$X205=1,'BOM_Phan II'!C205,"")</f>
        <v/>
      </c>
      <c r="E205" s="210" t="str">
        <f>IF('BOM_Phan II'!$X205=1,'BOM_Phan II'!D205,"")</f>
        <v/>
      </c>
      <c r="F205" s="210" t="str">
        <f>IF('BOM_Phan II'!$X205=1,'BOM_Phan II'!E205,"")</f>
        <v/>
      </c>
      <c r="G205" s="210" t="str">
        <f>IF('BOM_Phan II'!$X205=1,'BOM_Phan II'!F205,"")</f>
        <v/>
      </c>
      <c r="H205" s="210" t="str">
        <f>IF('BOM_Phan II'!$X205=1,'BOM_Phan II'!G205,"")</f>
        <v/>
      </c>
      <c r="I205" s="210" t="str">
        <f>IF('BOM_Phan II'!$X205=1,'BOM_Phan II'!H205,"")</f>
        <v/>
      </c>
      <c r="J205" s="210" t="str">
        <f t="shared" si="38"/>
        <v/>
      </c>
      <c r="K205" s="210" t="str">
        <f t="shared" si="39"/>
        <v/>
      </c>
      <c r="L205" s="210" t="str">
        <f t="shared" si="40"/>
        <v/>
      </c>
      <c r="M205" s="210" t="str">
        <f t="shared" si="41"/>
        <v/>
      </c>
      <c r="N205" s="210" t="str">
        <f t="shared" si="42"/>
        <v/>
      </c>
      <c r="O205" s="210" t="str">
        <f t="shared" si="43"/>
        <v/>
      </c>
      <c r="P205" s="84" t="str">
        <f t="shared" ref="P205:P268" si="47">IFERROR(IF(C205&lt;&gt;"",SUMIFS($V$13:$V$406,$U$13:$U$406,C205),V205),"")</f>
        <v/>
      </c>
      <c r="Q205" s="209"/>
      <c r="R205" s="70" t="str">
        <f>IF(S205="IN",'BOM_Phan II'!$Y$3,"")</f>
        <v/>
      </c>
      <c r="S205" s="69" t="str">
        <f t="shared" si="44"/>
        <v/>
      </c>
      <c r="T205">
        <f t="shared" si="34"/>
        <v>6</v>
      </c>
      <c r="U205" t="str">
        <f t="shared" si="35"/>
        <v>KIỆN 4</v>
      </c>
      <c r="V205" t="str">
        <f>IFERROR(IF(C205&lt;&gt;"","",IF('BOM_Phan II'!$X205=1,'BOM_Phan II'!Y205*$S$6,"")),"")</f>
        <v/>
      </c>
      <c r="W205" s="3" t="str">
        <f t="shared" si="45"/>
        <v>KIỆN</v>
      </c>
      <c r="AD205" s="3" t="str">
        <f t="shared" si="46"/>
        <v/>
      </c>
    </row>
    <row r="206" spans="1:30" ht="27" hidden="1" customHeight="1">
      <c r="A206" s="70" t="str">
        <f t="shared" si="36"/>
        <v/>
      </c>
      <c r="B206" s="70" t="str">
        <f t="shared" si="37"/>
        <v/>
      </c>
      <c r="C206" s="208" t="str">
        <f>IF(IFERROR(IF(D206="","",VALUE(LEFT(D206,1))),"IN")="IN",IF(D206="I","KIỆN 1",$V$6&amp;" "&amp;MAX($AD$13:$AD205)+INDEX($C$13:N205,MATCH($V$6&amp;" "&amp;MAX($AD$13:$AD205),$C$13:$C205,0),12)),"")</f>
        <v/>
      </c>
      <c r="D206" s="210" t="str">
        <f>IF('BOM_Phan II'!$X206=1,'BOM_Phan II'!C206,"")</f>
        <v/>
      </c>
      <c r="E206" s="210" t="str">
        <f>IF('BOM_Phan II'!$X206=1,'BOM_Phan II'!D206,"")</f>
        <v/>
      </c>
      <c r="F206" s="210" t="str">
        <f>IF('BOM_Phan II'!$X206=1,'BOM_Phan II'!E206,"")</f>
        <v/>
      </c>
      <c r="G206" s="210" t="str">
        <f>IF('BOM_Phan II'!$X206=1,'BOM_Phan II'!F206,"")</f>
        <v/>
      </c>
      <c r="H206" s="210" t="str">
        <f>IF('BOM_Phan II'!$X206=1,'BOM_Phan II'!G206,"")</f>
        <v/>
      </c>
      <c r="I206" s="210" t="str">
        <f>IF('BOM_Phan II'!$X206=1,'BOM_Phan II'!H206,"")</f>
        <v/>
      </c>
      <c r="J206" s="210" t="str">
        <f t="shared" si="38"/>
        <v/>
      </c>
      <c r="K206" s="210" t="str">
        <f t="shared" si="39"/>
        <v/>
      </c>
      <c r="L206" s="210" t="str">
        <f t="shared" si="40"/>
        <v/>
      </c>
      <c r="M206" s="210" t="str">
        <f t="shared" si="41"/>
        <v/>
      </c>
      <c r="N206" s="210" t="str">
        <f t="shared" si="42"/>
        <v/>
      </c>
      <c r="O206" s="210" t="str">
        <f t="shared" si="43"/>
        <v/>
      </c>
      <c r="P206" s="84" t="str">
        <f t="shared" si="47"/>
        <v/>
      </c>
      <c r="Q206" s="209"/>
      <c r="R206" s="70" t="str">
        <f>IF(S206="IN",'BOM_Phan II'!$Y$3,"")</f>
        <v/>
      </c>
      <c r="S206" s="69" t="str">
        <f t="shared" si="44"/>
        <v/>
      </c>
      <c r="T206">
        <f t="shared" si="34"/>
        <v>6</v>
      </c>
      <c r="U206" t="str">
        <f t="shared" si="35"/>
        <v>KIỆN 4</v>
      </c>
      <c r="V206" t="str">
        <f>IFERROR(IF(C206&lt;&gt;"","",IF('BOM_Phan II'!$X206=1,'BOM_Phan II'!Y206*$S$6,"")),"")</f>
        <v/>
      </c>
      <c r="W206" s="3" t="str">
        <f t="shared" si="45"/>
        <v>KIỆN</v>
      </c>
      <c r="AD206" s="3" t="str">
        <f t="shared" si="46"/>
        <v/>
      </c>
    </row>
    <row r="207" spans="1:30" ht="27" hidden="1" customHeight="1">
      <c r="A207" s="70" t="str">
        <f t="shared" si="36"/>
        <v/>
      </c>
      <c r="B207" s="70" t="str">
        <f t="shared" si="37"/>
        <v/>
      </c>
      <c r="C207" s="208" t="str">
        <f>IF(IFERROR(IF(D207="","",VALUE(LEFT(D207,1))),"IN")="IN",IF(D207="I","KIỆN 1",$V$6&amp;" "&amp;MAX($AD$13:$AD206)+INDEX($C$13:N206,MATCH($V$6&amp;" "&amp;MAX($AD$13:$AD206),$C$13:$C206,0),12)),"")</f>
        <v/>
      </c>
      <c r="D207" s="210" t="str">
        <f>IF('BOM_Phan II'!$X207=1,'BOM_Phan II'!C207,"")</f>
        <v/>
      </c>
      <c r="E207" s="210" t="str">
        <f>IF('BOM_Phan II'!$X207=1,'BOM_Phan II'!D207,"")</f>
        <v/>
      </c>
      <c r="F207" s="210" t="str">
        <f>IF('BOM_Phan II'!$X207=1,'BOM_Phan II'!E207,"")</f>
        <v/>
      </c>
      <c r="G207" s="210" t="str">
        <f>IF('BOM_Phan II'!$X207=1,'BOM_Phan II'!F207,"")</f>
        <v/>
      </c>
      <c r="H207" s="210" t="str">
        <f>IF('BOM_Phan II'!$X207=1,'BOM_Phan II'!G207,"")</f>
        <v/>
      </c>
      <c r="I207" s="210" t="str">
        <f>IF('BOM_Phan II'!$X207=1,'BOM_Phan II'!H207,"")</f>
        <v/>
      </c>
      <c r="J207" s="210" t="str">
        <f t="shared" si="38"/>
        <v/>
      </c>
      <c r="K207" s="210" t="str">
        <f t="shared" si="39"/>
        <v/>
      </c>
      <c r="L207" s="210" t="str">
        <f t="shared" si="40"/>
        <v/>
      </c>
      <c r="M207" s="210" t="str">
        <f t="shared" si="41"/>
        <v/>
      </c>
      <c r="N207" s="210" t="str">
        <f t="shared" si="42"/>
        <v/>
      </c>
      <c r="O207" s="210" t="str">
        <f t="shared" si="43"/>
        <v/>
      </c>
      <c r="P207" s="84" t="str">
        <f t="shared" si="47"/>
        <v/>
      </c>
      <c r="Q207" s="209"/>
      <c r="R207" s="70" t="str">
        <f>IF(S207="IN",'BOM_Phan II'!$Y$3,"")</f>
        <v/>
      </c>
      <c r="S207" s="69" t="str">
        <f t="shared" si="44"/>
        <v/>
      </c>
      <c r="T207">
        <f t="shared" si="34"/>
        <v>6</v>
      </c>
      <c r="U207" t="str">
        <f t="shared" si="35"/>
        <v>KIỆN 4</v>
      </c>
      <c r="V207" t="str">
        <f>IFERROR(IF(C207&lt;&gt;"","",IF('BOM_Phan II'!$X207=1,'BOM_Phan II'!Y207*$S$6,"")),"")</f>
        <v/>
      </c>
      <c r="W207" s="3" t="str">
        <f t="shared" si="45"/>
        <v>KIỆN</v>
      </c>
      <c r="AD207" s="3" t="str">
        <f t="shared" si="46"/>
        <v/>
      </c>
    </row>
    <row r="208" spans="1:30" ht="27" hidden="1" customHeight="1">
      <c r="A208" s="70" t="str">
        <f t="shared" si="36"/>
        <v/>
      </c>
      <c r="B208" s="70" t="str">
        <f t="shared" si="37"/>
        <v/>
      </c>
      <c r="C208" s="208" t="str">
        <f>IF(IFERROR(IF(D208="","",VALUE(LEFT(D208,1))),"IN")="IN",IF(D208="I","KIỆN 1",$V$6&amp;" "&amp;MAX($AD$13:$AD207)+INDEX($C$13:N207,MATCH($V$6&amp;" "&amp;MAX($AD$13:$AD207),$C$13:$C207,0),12)),"")</f>
        <v/>
      </c>
      <c r="D208" s="210" t="str">
        <f>IF('BOM_Phan II'!$X208=1,'BOM_Phan II'!C208,"")</f>
        <v/>
      </c>
      <c r="E208" s="210" t="str">
        <f>IF('BOM_Phan II'!$X208=1,'BOM_Phan II'!D208,"")</f>
        <v/>
      </c>
      <c r="F208" s="210" t="str">
        <f>IF('BOM_Phan II'!$X208=1,'BOM_Phan II'!E208,"")</f>
        <v/>
      </c>
      <c r="G208" s="210" t="str">
        <f>IF('BOM_Phan II'!$X208=1,'BOM_Phan II'!F208,"")</f>
        <v/>
      </c>
      <c r="H208" s="210" t="str">
        <f>IF('BOM_Phan II'!$X208=1,'BOM_Phan II'!G208,"")</f>
        <v/>
      </c>
      <c r="I208" s="210" t="str">
        <f>IF('BOM_Phan II'!$X208=1,'BOM_Phan II'!H208,"")</f>
        <v/>
      </c>
      <c r="J208" s="210" t="str">
        <f t="shared" si="38"/>
        <v/>
      </c>
      <c r="K208" s="210" t="str">
        <f t="shared" si="39"/>
        <v/>
      </c>
      <c r="L208" s="210" t="str">
        <f t="shared" si="40"/>
        <v/>
      </c>
      <c r="M208" s="210" t="str">
        <f t="shared" si="41"/>
        <v/>
      </c>
      <c r="N208" s="210" t="str">
        <f t="shared" si="42"/>
        <v/>
      </c>
      <c r="O208" s="210" t="str">
        <f t="shared" si="43"/>
        <v/>
      </c>
      <c r="P208" s="84" t="str">
        <f t="shared" si="47"/>
        <v/>
      </c>
      <c r="Q208" s="209"/>
      <c r="R208" s="70" t="str">
        <f>IF(S208="IN",'BOM_Phan II'!$Y$3,"")</f>
        <v/>
      </c>
      <c r="S208" s="69" t="str">
        <f t="shared" si="44"/>
        <v/>
      </c>
      <c r="T208">
        <f t="shared" si="34"/>
        <v>6</v>
      </c>
      <c r="U208" t="str">
        <f t="shared" si="35"/>
        <v>KIỆN 4</v>
      </c>
      <c r="V208" t="str">
        <f>IFERROR(IF(C208&lt;&gt;"","",IF('BOM_Phan II'!$X208=1,'BOM_Phan II'!Y208*$S$6,"")),"")</f>
        <v/>
      </c>
      <c r="W208" s="3" t="str">
        <f t="shared" si="45"/>
        <v>KIỆN</v>
      </c>
      <c r="AD208" s="3" t="str">
        <f t="shared" si="46"/>
        <v/>
      </c>
    </row>
    <row r="209" spans="1:30" ht="27" hidden="1" customHeight="1">
      <c r="A209" s="70" t="str">
        <f t="shared" si="36"/>
        <v/>
      </c>
      <c r="B209" s="70" t="str">
        <f t="shared" si="37"/>
        <v/>
      </c>
      <c r="C209" s="208" t="str">
        <f>IF(IFERROR(IF(D209="","",VALUE(LEFT(D209,1))),"IN")="IN",IF(D209="I","KIỆN 1",$V$6&amp;" "&amp;MAX($AD$13:$AD208)+INDEX($C$13:N208,MATCH($V$6&amp;" "&amp;MAX($AD$13:$AD208),$C$13:$C208,0),12)),"")</f>
        <v/>
      </c>
      <c r="D209" s="210" t="str">
        <f>IF('BOM_Phan II'!$X209=1,'BOM_Phan II'!C209,"")</f>
        <v/>
      </c>
      <c r="E209" s="210" t="str">
        <f>IF('BOM_Phan II'!$X209=1,'BOM_Phan II'!D209,"")</f>
        <v/>
      </c>
      <c r="F209" s="210" t="str">
        <f>IF('BOM_Phan II'!$X209=1,'BOM_Phan II'!E209,"")</f>
        <v/>
      </c>
      <c r="G209" s="210" t="str">
        <f>IF('BOM_Phan II'!$X209=1,'BOM_Phan II'!F209,"")</f>
        <v/>
      </c>
      <c r="H209" s="210" t="str">
        <f>IF('BOM_Phan II'!$X209=1,'BOM_Phan II'!G209,"")</f>
        <v/>
      </c>
      <c r="I209" s="210" t="str">
        <f>IF('BOM_Phan II'!$X209=1,'BOM_Phan II'!H209,"")</f>
        <v/>
      </c>
      <c r="J209" s="210" t="str">
        <f t="shared" si="38"/>
        <v/>
      </c>
      <c r="K209" s="210" t="str">
        <f t="shared" si="39"/>
        <v/>
      </c>
      <c r="L209" s="210" t="str">
        <f t="shared" si="40"/>
        <v/>
      </c>
      <c r="M209" s="210" t="str">
        <f t="shared" si="41"/>
        <v/>
      </c>
      <c r="N209" s="210" t="str">
        <f t="shared" si="42"/>
        <v/>
      </c>
      <c r="O209" s="210" t="str">
        <f t="shared" si="43"/>
        <v/>
      </c>
      <c r="P209" s="84" t="str">
        <f t="shared" si="47"/>
        <v/>
      </c>
      <c r="Q209" s="209"/>
      <c r="R209" s="70" t="str">
        <f>IF(S209="IN",'BOM_Phan II'!$Y$3,"")</f>
        <v/>
      </c>
      <c r="S209" s="69" t="str">
        <f t="shared" si="44"/>
        <v/>
      </c>
      <c r="T209">
        <f t="shared" si="34"/>
        <v>6</v>
      </c>
      <c r="U209" t="str">
        <f t="shared" si="35"/>
        <v>KIỆN 4</v>
      </c>
      <c r="V209" t="str">
        <f>IFERROR(IF(C209&lt;&gt;"","",IF('BOM_Phan II'!$X209=1,'BOM_Phan II'!Y209*$S$6,"")),"")</f>
        <v/>
      </c>
      <c r="W209" s="3" t="str">
        <f t="shared" si="45"/>
        <v>KIỆN</v>
      </c>
      <c r="AD209" s="3" t="str">
        <f t="shared" si="46"/>
        <v/>
      </c>
    </row>
    <row r="210" spans="1:30" ht="27" hidden="1" customHeight="1">
      <c r="A210" s="70" t="str">
        <f t="shared" si="36"/>
        <v/>
      </c>
      <c r="B210" s="70" t="str">
        <f t="shared" si="37"/>
        <v/>
      </c>
      <c r="C210" s="208" t="str">
        <f>IF(IFERROR(IF(D210="","",VALUE(LEFT(D210,1))),"IN")="IN",IF(D210="I","KIỆN 1",$V$6&amp;" "&amp;MAX($AD$13:$AD209)+INDEX($C$13:N209,MATCH($V$6&amp;" "&amp;MAX($AD$13:$AD209),$C$13:$C209,0),12)),"")</f>
        <v/>
      </c>
      <c r="D210" s="210" t="str">
        <f>IF('BOM_Phan II'!$X210=1,'BOM_Phan II'!C210,"")</f>
        <v/>
      </c>
      <c r="E210" s="210" t="str">
        <f>IF('BOM_Phan II'!$X210=1,'BOM_Phan II'!D210,"")</f>
        <v/>
      </c>
      <c r="F210" s="210" t="str">
        <f>IF('BOM_Phan II'!$X210=1,'BOM_Phan II'!E210,"")</f>
        <v/>
      </c>
      <c r="G210" s="210" t="str">
        <f>IF('BOM_Phan II'!$X210=1,'BOM_Phan II'!F210,"")</f>
        <v/>
      </c>
      <c r="H210" s="210" t="str">
        <f>IF('BOM_Phan II'!$X210=1,'BOM_Phan II'!G210,"")</f>
        <v/>
      </c>
      <c r="I210" s="210" t="str">
        <f>IF('BOM_Phan II'!$X210=1,'BOM_Phan II'!H210,"")</f>
        <v/>
      </c>
      <c r="J210" s="210" t="str">
        <f t="shared" si="38"/>
        <v/>
      </c>
      <c r="K210" s="210" t="str">
        <f t="shared" si="39"/>
        <v/>
      </c>
      <c r="L210" s="210" t="str">
        <f t="shared" si="40"/>
        <v/>
      </c>
      <c r="M210" s="210" t="str">
        <f t="shared" si="41"/>
        <v/>
      </c>
      <c r="N210" s="210" t="str">
        <f t="shared" si="42"/>
        <v/>
      </c>
      <c r="O210" s="210" t="str">
        <f t="shared" si="43"/>
        <v/>
      </c>
      <c r="P210" s="84" t="str">
        <f t="shared" si="47"/>
        <v/>
      </c>
      <c r="Q210" s="209"/>
      <c r="R210" s="70" t="str">
        <f>IF(S210="IN",'BOM_Phan II'!$Y$3,"")</f>
        <v/>
      </c>
      <c r="S210" s="69" t="str">
        <f t="shared" si="44"/>
        <v/>
      </c>
      <c r="T210">
        <f t="shared" si="34"/>
        <v>6</v>
      </c>
      <c r="U210" t="str">
        <f t="shared" si="35"/>
        <v>KIỆN 4</v>
      </c>
      <c r="V210" t="str">
        <f>IFERROR(IF(C210&lt;&gt;"","",IF('BOM_Phan II'!$X210=1,'BOM_Phan II'!Y210*$S$6,"")),"")</f>
        <v/>
      </c>
      <c r="W210" s="3" t="str">
        <f t="shared" si="45"/>
        <v>KIỆN</v>
      </c>
      <c r="AD210" s="3" t="str">
        <f t="shared" si="46"/>
        <v/>
      </c>
    </row>
    <row r="211" spans="1:30" ht="27" hidden="1" customHeight="1">
      <c r="A211" s="70" t="str">
        <f t="shared" si="36"/>
        <v/>
      </c>
      <c r="B211" s="70" t="str">
        <f t="shared" si="37"/>
        <v/>
      </c>
      <c r="C211" s="208" t="str">
        <f>IF(IFERROR(IF(D211="","",VALUE(LEFT(D211,1))),"IN")="IN",IF(D211="I","KIỆN 1",$V$6&amp;" "&amp;MAX($AD$13:$AD210)+INDEX($C$13:N210,MATCH($V$6&amp;" "&amp;MAX($AD$13:$AD210),$C$13:$C210,0),12)),"")</f>
        <v/>
      </c>
      <c r="D211" s="210" t="str">
        <f>IF('BOM_Phan II'!$X211=1,'BOM_Phan II'!C211,"")</f>
        <v/>
      </c>
      <c r="E211" s="210" t="str">
        <f>IF('BOM_Phan II'!$X211=1,'BOM_Phan II'!D211,"")</f>
        <v/>
      </c>
      <c r="F211" s="210" t="str">
        <f>IF('BOM_Phan II'!$X211=1,'BOM_Phan II'!E211,"")</f>
        <v/>
      </c>
      <c r="G211" s="210" t="str">
        <f>IF('BOM_Phan II'!$X211=1,'BOM_Phan II'!F211,"")</f>
        <v/>
      </c>
      <c r="H211" s="210" t="str">
        <f>IF('BOM_Phan II'!$X211=1,'BOM_Phan II'!G211,"")</f>
        <v/>
      </c>
      <c r="I211" s="210" t="str">
        <f>IF('BOM_Phan II'!$X211=1,'BOM_Phan II'!H211,"")</f>
        <v/>
      </c>
      <c r="J211" s="210" t="str">
        <f t="shared" si="38"/>
        <v/>
      </c>
      <c r="K211" s="210" t="str">
        <f t="shared" si="39"/>
        <v/>
      </c>
      <c r="L211" s="210" t="str">
        <f t="shared" si="40"/>
        <v/>
      </c>
      <c r="M211" s="210" t="str">
        <f t="shared" si="41"/>
        <v/>
      </c>
      <c r="N211" s="210" t="str">
        <f t="shared" si="42"/>
        <v/>
      </c>
      <c r="O211" s="210" t="str">
        <f t="shared" si="43"/>
        <v/>
      </c>
      <c r="P211" s="84" t="str">
        <f t="shared" si="47"/>
        <v/>
      </c>
      <c r="Q211" s="209"/>
      <c r="R211" s="70" t="str">
        <f>IF(S211="IN",'BOM_Phan II'!$Y$3,"")</f>
        <v/>
      </c>
      <c r="S211" s="69" t="str">
        <f t="shared" si="44"/>
        <v/>
      </c>
      <c r="T211">
        <f t="shared" si="34"/>
        <v>6</v>
      </c>
      <c r="U211" t="str">
        <f t="shared" si="35"/>
        <v>KIỆN 4</v>
      </c>
      <c r="V211" t="str">
        <f>IFERROR(IF(C211&lt;&gt;"","",IF('BOM_Phan II'!$X211=1,'BOM_Phan II'!Y211*$S$6,"")),"")</f>
        <v/>
      </c>
      <c r="W211" s="3" t="str">
        <f t="shared" si="45"/>
        <v>KIỆN</v>
      </c>
      <c r="AD211" s="3" t="str">
        <f t="shared" si="46"/>
        <v/>
      </c>
    </row>
    <row r="212" spans="1:30" ht="27" hidden="1" customHeight="1">
      <c r="A212" s="70" t="str">
        <f t="shared" si="36"/>
        <v/>
      </c>
      <c r="B212" s="70" t="str">
        <f t="shared" si="37"/>
        <v/>
      </c>
      <c r="C212" s="208" t="str">
        <f>IF(IFERROR(IF(D212="","",VALUE(LEFT(D212,1))),"IN")="IN",IF(D212="I","KIỆN 1",$V$6&amp;" "&amp;MAX($AD$13:$AD211)+INDEX($C$13:N211,MATCH($V$6&amp;" "&amp;MAX($AD$13:$AD211),$C$13:$C211,0),12)),"")</f>
        <v/>
      </c>
      <c r="D212" s="210" t="str">
        <f>IF('BOM_Phan II'!$X212=1,'BOM_Phan II'!C212,"")</f>
        <v/>
      </c>
      <c r="E212" s="210" t="str">
        <f>IF('BOM_Phan II'!$X212=1,'BOM_Phan II'!D212,"")</f>
        <v/>
      </c>
      <c r="F212" s="210" t="str">
        <f>IF('BOM_Phan II'!$X212=1,'BOM_Phan II'!E212,"")</f>
        <v/>
      </c>
      <c r="G212" s="210" t="str">
        <f>IF('BOM_Phan II'!$X212=1,'BOM_Phan II'!F212,"")</f>
        <v/>
      </c>
      <c r="H212" s="210" t="str">
        <f>IF('BOM_Phan II'!$X212=1,'BOM_Phan II'!G212,"")</f>
        <v/>
      </c>
      <c r="I212" s="210" t="str">
        <f>IF('BOM_Phan II'!$X212=1,'BOM_Phan II'!H212,"")</f>
        <v/>
      </c>
      <c r="J212" s="210" t="str">
        <f t="shared" si="38"/>
        <v/>
      </c>
      <c r="K212" s="210" t="str">
        <f t="shared" si="39"/>
        <v/>
      </c>
      <c r="L212" s="210" t="str">
        <f t="shared" si="40"/>
        <v/>
      </c>
      <c r="M212" s="210" t="str">
        <f t="shared" si="41"/>
        <v/>
      </c>
      <c r="N212" s="210" t="str">
        <f t="shared" si="42"/>
        <v/>
      </c>
      <c r="O212" s="210" t="str">
        <f t="shared" si="43"/>
        <v/>
      </c>
      <c r="P212" s="84" t="str">
        <f t="shared" si="47"/>
        <v/>
      </c>
      <c r="Q212" s="209"/>
      <c r="R212" s="70" t="str">
        <f>IF(S212="IN",'BOM_Phan II'!$Y$3,"")</f>
        <v/>
      </c>
      <c r="S212" s="69" t="str">
        <f t="shared" si="44"/>
        <v/>
      </c>
      <c r="T212">
        <f t="shared" si="34"/>
        <v>6</v>
      </c>
      <c r="U212" t="str">
        <f t="shared" si="35"/>
        <v>KIỆN 4</v>
      </c>
      <c r="V212" t="str">
        <f>IFERROR(IF(C212&lt;&gt;"","",IF('BOM_Phan II'!$X212=1,'BOM_Phan II'!Y212*$S$6,"")),"")</f>
        <v/>
      </c>
      <c r="W212" s="3" t="str">
        <f t="shared" si="45"/>
        <v>KIỆN</v>
      </c>
      <c r="AD212" s="3" t="str">
        <f t="shared" si="46"/>
        <v/>
      </c>
    </row>
    <row r="213" spans="1:30" ht="27" hidden="1" customHeight="1">
      <c r="A213" s="70" t="str">
        <f t="shared" si="36"/>
        <v/>
      </c>
      <c r="B213" s="70" t="str">
        <f t="shared" si="37"/>
        <v/>
      </c>
      <c r="C213" s="208" t="str">
        <f>IF(IFERROR(IF(D213="","",VALUE(LEFT(D213,1))),"IN")="IN",IF(D213="I","KIỆN 1",$V$6&amp;" "&amp;MAX($AD$13:$AD212)+INDEX($C$13:N212,MATCH($V$6&amp;" "&amp;MAX($AD$13:$AD212),$C$13:$C212,0),12)),"")</f>
        <v/>
      </c>
      <c r="D213" s="210" t="str">
        <f>IF('BOM_Phan II'!$X213=1,'BOM_Phan II'!C213,"")</f>
        <v/>
      </c>
      <c r="E213" s="210" t="str">
        <f>IF('BOM_Phan II'!$X213=1,'BOM_Phan II'!D213,"")</f>
        <v/>
      </c>
      <c r="F213" s="210" t="str">
        <f>IF('BOM_Phan II'!$X213=1,'BOM_Phan II'!E213,"")</f>
        <v/>
      </c>
      <c r="G213" s="210" t="str">
        <f>IF('BOM_Phan II'!$X213=1,'BOM_Phan II'!F213,"")</f>
        <v/>
      </c>
      <c r="H213" s="210" t="str">
        <f>IF('BOM_Phan II'!$X213=1,'BOM_Phan II'!G213,"")</f>
        <v/>
      </c>
      <c r="I213" s="210" t="str">
        <f>IF('BOM_Phan II'!$X213=1,'BOM_Phan II'!H213,"")</f>
        <v/>
      </c>
      <c r="J213" s="210" t="str">
        <f t="shared" si="38"/>
        <v/>
      </c>
      <c r="K213" s="210" t="str">
        <f t="shared" si="39"/>
        <v/>
      </c>
      <c r="L213" s="210" t="str">
        <f t="shared" si="40"/>
        <v/>
      </c>
      <c r="M213" s="210" t="str">
        <f t="shared" si="41"/>
        <v/>
      </c>
      <c r="N213" s="210" t="str">
        <f t="shared" si="42"/>
        <v/>
      </c>
      <c r="O213" s="210" t="str">
        <f t="shared" si="43"/>
        <v/>
      </c>
      <c r="P213" s="84" t="str">
        <f t="shared" si="47"/>
        <v/>
      </c>
      <c r="Q213" s="209"/>
      <c r="R213" s="70" t="str">
        <f>IF(S213="IN",'BOM_Phan II'!$Y$3,"")</f>
        <v/>
      </c>
      <c r="S213" s="69" t="str">
        <f t="shared" si="44"/>
        <v/>
      </c>
      <c r="T213">
        <f t="shared" si="34"/>
        <v>6</v>
      </c>
      <c r="U213" t="str">
        <f t="shared" si="35"/>
        <v>KIỆN 4</v>
      </c>
      <c r="V213" t="str">
        <f>IFERROR(IF(C213&lt;&gt;"","",IF('BOM_Phan II'!$X213=1,'BOM_Phan II'!Y213*$S$6,"")),"")</f>
        <v/>
      </c>
      <c r="W213" s="3" t="str">
        <f t="shared" si="45"/>
        <v>KIỆN</v>
      </c>
      <c r="AD213" s="3" t="str">
        <f t="shared" si="46"/>
        <v/>
      </c>
    </row>
    <row r="214" spans="1:30" ht="27" hidden="1" customHeight="1">
      <c r="A214" s="70" t="str">
        <f t="shared" si="36"/>
        <v/>
      </c>
      <c r="B214" s="70" t="str">
        <f t="shared" si="37"/>
        <v/>
      </c>
      <c r="C214" s="208" t="str">
        <f>IF(IFERROR(IF(D214="","",VALUE(LEFT(D214,1))),"IN")="IN",IF(D214="I","KIỆN 1",$V$6&amp;" "&amp;MAX($AD$13:$AD213)+INDEX($C$13:N213,MATCH($V$6&amp;" "&amp;MAX($AD$13:$AD213),$C$13:$C213,0),12)),"")</f>
        <v/>
      </c>
      <c r="D214" s="210" t="str">
        <f>IF('BOM_Phan II'!$X214=1,'BOM_Phan II'!C214,"")</f>
        <v/>
      </c>
      <c r="E214" s="210" t="str">
        <f>IF('BOM_Phan II'!$X214=1,'BOM_Phan II'!D214,"")</f>
        <v/>
      </c>
      <c r="F214" s="210" t="str">
        <f>IF('BOM_Phan II'!$X214=1,'BOM_Phan II'!E214,"")</f>
        <v/>
      </c>
      <c r="G214" s="210" t="str">
        <f>IF('BOM_Phan II'!$X214=1,'BOM_Phan II'!F214,"")</f>
        <v/>
      </c>
      <c r="H214" s="210" t="str">
        <f>IF('BOM_Phan II'!$X214=1,'BOM_Phan II'!G214,"")</f>
        <v/>
      </c>
      <c r="I214" s="210" t="str">
        <f>IF('BOM_Phan II'!$X214=1,'BOM_Phan II'!H214,"")</f>
        <v/>
      </c>
      <c r="J214" s="210" t="str">
        <f t="shared" si="38"/>
        <v/>
      </c>
      <c r="K214" s="210" t="str">
        <f t="shared" si="39"/>
        <v/>
      </c>
      <c r="L214" s="210" t="str">
        <f t="shared" si="40"/>
        <v/>
      </c>
      <c r="M214" s="210" t="str">
        <f t="shared" si="41"/>
        <v/>
      </c>
      <c r="N214" s="210" t="str">
        <f t="shared" si="42"/>
        <v/>
      </c>
      <c r="O214" s="210" t="str">
        <f t="shared" si="43"/>
        <v/>
      </c>
      <c r="P214" s="84" t="str">
        <f t="shared" si="47"/>
        <v/>
      </c>
      <c r="Q214" s="209"/>
      <c r="R214" s="70" t="str">
        <f>IF(S214="IN",'BOM_Phan II'!$Y$3,"")</f>
        <v/>
      </c>
      <c r="S214" s="69" t="str">
        <f t="shared" si="44"/>
        <v/>
      </c>
      <c r="T214">
        <f t="shared" si="34"/>
        <v>6</v>
      </c>
      <c r="U214" t="str">
        <f t="shared" si="35"/>
        <v>KIỆN 4</v>
      </c>
      <c r="V214" t="str">
        <f>IFERROR(IF(C214&lt;&gt;"","",IF('BOM_Phan II'!$X214=1,'BOM_Phan II'!Y214*$S$6,"")),"")</f>
        <v/>
      </c>
      <c r="W214" s="3" t="str">
        <f t="shared" si="45"/>
        <v>KIỆN</v>
      </c>
      <c r="AD214" s="3" t="str">
        <f t="shared" si="46"/>
        <v/>
      </c>
    </row>
    <row r="215" spans="1:30" ht="27" hidden="1" customHeight="1">
      <c r="A215" s="70" t="str">
        <f t="shared" si="36"/>
        <v/>
      </c>
      <c r="B215" s="70" t="str">
        <f t="shared" si="37"/>
        <v/>
      </c>
      <c r="C215" s="208" t="str">
        <f>IF(IFERROR(IF(D215="","",VALUE(LEFT(D215,1))),"IN")="IN",IF(D215="I","KIỆN 1",$V$6&amp;" "&amp;MAX($AD$13:$AD214)+INDEX($C$13:N214,MATCH($V$6&amp;" "&amp;MAX($AD$13:$AD214),$C$13:$C214,0),12)),"")</f>
        <v/>
      </c>
      <c r="D215" s="210" t="str">
        <f>IF('BOM_Phan II'!$X215=1,'BOM_Phan II'!C215,"")</f>
        <v/>
      </c>
      <c r="E215" s="210" t="str">
        <f>IF('BOM_Phan II'!$X215=1,'BOM_Phan II'!D215,"")</f>
        <v/>
      </c>
      <c r="F215" s="210" t="str">
        <f>IF('BOM_Phan II'!$X215=1,'BOM_Phan II'!E215,"")</f>
        <v/>
      </c>
      <c r="G215" s="210" t="str">
        <f>IF('BOM_Phan II'!$X215=1,'BOM_Phan II'!F215,"")</f>
        <v/>
      </c>
      <c r="H215" s="210" t="str">
        <f>IF('BOM_Phan II'!$X215=1,'BOM_Phan II'!G215,"")</f>
        <v/>
      </c>
      <c r="I215" s="210" t="str">
        <f>IF('BOM_Phan II'!$X215=1,'BOM_Phan II'!H215,"")</f>
        <v/>
      </c>
      <c r="J215" s="210" t="str">
        <f t="shared" si="38"/>
        <v/>
      </c>
      <c r="K215" s="210" t="str">
        <f t="shared" si="39"/>
        <v/>
      </c>
      <c r="L215" s="210" t="str">
        <f t="shared" si="40"/>
        <v/>
      </c>
      <c r="M215" s="210" t="str">
        <f t="shared" si="41"/>
        <v/>
      </c>
      <c r="N215" s="210" t="str">
        <f t="shared" si="42"/>
        <v/>
      </c>
      <c r="O215" s="210" t="str">
        <f t="shared" si="43"/>
        <v/>
      </c>
      <c r="P215" s="84" t="str">
        <f t="shared" si="47"/>
        <v/>
      </c>
      <c r="Q215" s="209"/>
      <c r="R215" s="70" t="str">
        <f>IF(S215="IN",'BOM_Phan II'!$Y$3,"")</f>
        <v/>
      </c>
      <c r="S215" s="69" t="str">
        <f t="shared" si="44"/>
        <v/>
      </c>
      <c r="T215">
        <f t="shared" si="34"/>
        <v>6</v>
      </c>
      <c r="U215" t="str">
        <f t="shared" si="35"/>
        <v>KIỆN 4</v>
      </c>
      <c r="V215" t="str">
        <f>IFERROR(IF(C215&lt;&gt;"","",IF('BOM_Phan II'!$X215=1,'BOM_Phan II'!Y215*$S$6,"")),"")</f>
        <v/>
      </c>
      <c r="W215" s="3" t="str">
        <f t="shared" si="45"/>
        <v>KIỆN</v>
      </c>
      <c r="AD215" s="3" t="str">
        <f t="shared" si="46"/>
        <v/>
      </c>
    </row>
    <row r="216" spans="1:30" ht="27" hidden="1" customHeight="1">
      <c r="A216" s="70" t="str">
        <f t="shared" si="36"/>
        <v/>
      </c>
      <c r="B216" s="70" t="str">
        <f t="shared" si="37"/>
        <v/>
      </c>
      <c r="C216" s="208" t="str">
        <f>IF(IFERROR(IF(D216="","",VALUE(LEFT(D216,1))),"IN")="IN",IF(D216="I","KIỆN 1",$V$6&amp;" "&amp;MAX($AD$13:$AD215)+INDEX($C$13:N215,MATCH($V$6&amp;" "&amp;MAX($AD$13:$AD215),$C$13:$C215,0),12)),"")</f>
        <v/>
      </c>
      <c r="D216" s="210" t="str">
        <f>IF('BOM_Phan II'!$X216=1,'BOM_Phan II'!C216,"")</f>
        <v/>
      </c>
      <c r="E216" s="210" t="str">
        <f>IF('BOM_Phan II'!$X216=1,'BOM_Phan II'!D216,"")</f>
        <v/>
      </c>
      <c r="F216" s="210" t="str">
        <f>IF('BOM_Phan II'!$X216=1,'BOM_Phan II'!E216,"")</f>
        <v/>
      </c>
      <c r="G216" s="210" t="str">
        <f>IF('BOM_Phan II'!$X216=1,'BOM_Phan II'!F216,"")</f>
        <v/>
      </c>
      <c r="H216" s="210" t="str">
        <f>IF('BOM_Phan II'!$X216=1,'BOM_Phan II'!G216,"")</f>
        <v/>
      </c>
      <c r="I216" s="210" t="str">
        <f>IF('BOM_Phan II'!$X216=1,'BOM_Phan II'!H216,"")</f>
        <v/>
      </c>
      <c r="J216" s="210" t="str">
        <f t="shared" si="38"/>
        <v/>
      </c>
      <c r="K216" s="210" t="str">
        <f t="shared" si="39"/>
        <v/>
      </c>
      <c r="L216" s="210" t="str">
        <f t="shared" si="40"/>
        <v/>
      </c>
      <c r="M216" s="210" t="str">
        <f t="shared" si="41"/>
        <v/>
      </c>
      <c r="N216" s="210" t="str">
        <f t="shared" si="42"/>
        <v/>
      </c>
      <c r="O216" s="210" t="str">
        <f t="shared" si="43"/>
        <v/>
      </c>
      <c r="P216" s="84" t="str">
        <f t="shared" si="47"/>
        <v/>
      </c>
      <c r="Q216" s="209"/>
      <c r="R216" s="70" t="str">
        <f>IF(S216="IN",'BOM_Phan II'!$Y$3,"")</f>
        <v/>
      </c>
      <c r="S216" s="69" t="str">
        <f t="shared" si="44"/>
        <v/>
      </c>
      <c r="T216">
        <f t="shared" si="34"/>
        <v>6</v>
      </c>
      <c r="U216" t="str">
        <f t="shared" si="35"/>
        <v>KIỆN 4</v>
      </c>
      <c r="V216" t="str">
        <f>IFERROR(IF(C216&lt;&gt;"","",IF('BOM_Phan II'!$X216=1,'BOM_Phan II'!Y216*$S$6,"")),"")</f>
        <v/>
      </c>
      <c r="W216" s="3" t="str">
        <f t="shared" si="45"/>
        <v>KIỆN</v>
      </c>
      <c r="AD216" s="3" t="str">
        <f t="shared" si="46"/>
        <v/>
      </c>
    </row>
    <row r="217" spans="1:30" ht="27" hidden="1" customHeight="1">
      <c r="A217" s="70" t="str">
        <f t="shared" si="36"/>
        <v/>
      </c>
      <c r="B217" s="70" t="str">
        <f t="shared" si="37"/>
        <v/>
      </c>
      <c r="C217" s="208" t="str">
        <f>IF(IFERROR(IF(D217="","",VALUE(LEFT(D217,1))),"IN")="IN",IF(D217="I","KIỆN 1",$V$6&amp;" "&amp;MAX($AD$13:$AD216)+INDEX($C$13:N216,MATCH($V$6&amp;" "&amp;MAX($AD$13:$AD216),$C$13:$C216,0),12)),"")</f>
        <v/>
      </c>
      <c r="D217" s="210" t="str">
        <f>IF('BOM_Phan II'!$X217=1,'BOM_Phan II'!C217,"")</f>
        <v/>
      </c>
      <c r="E217" s="210" t="str">
        <f>IF('BOM_Phan II'!$X217=1,'BOM_Phan II'!D217,"")</f>
        <v/>
      </c>
      <c r="F217" s="210" t="str">
        <f>IF('BOM_Phan II'!$X217=1,'BOM_Phan II'!E217,"")</f>
        <v/>
      </c>
      <c r="G217" s="210" t="str">
        <f>IF('BOM_Phan II'!$X217=1,'BOM_Phan II'!F217,"")</f>
        <v/>
      </c>
      <c r="H217" s="210" t="str">
        <f>IF('BOM_Phan II'!$X217=1,'BOM_Phan II'!G217,"")</f>
        <v/>
      </c>
      <c r="I217" s="210" t="str">
        <f>IF('BOM_Phan II'!$X217=1,'BOM_Phan II'!H217,"")</f>
        <v/>
      </c>
      <c r="J217" s="210" t="str">
        <f t="shared" si="38"/>
        <v/>
      </c>
      <c r="K217" s="210" t="str">
        <f t="shared" si="39"/>
        <v/>
      </c>
      <c r="L217" s="210" t="str">
        <f t="shared" si="40"/>
        <v/>
      </c>
      <c r="M217" s="210" t="str">
        <f t="shared" si="41"/>
        <v/>
      </c>
      <c r="N217" s="210" t="str">
        <f t="shared" si="42"/>
        <v/>
      </c>
      <c r="O217" s="210" t="str">
        <f t="shared" si="43"/>
        <v/>
      </c>
      <c r="P217" s="84" t="str">
        <f t="shared" si="47"/>
        <v/>
      </c>
      <c r="Q217" s="209"/>
      <c r="R217" s="70" t="str">
        <f>IF(S217="IN",'BOM_Phan II'!$Y$3,"")</f>
        <v/>
      </c>
      <c r="S217" s="69" t="str">
        <f t="shared" si="44"/>
        <v/>
      </c>
      <c r="T217">
        <f t="shared" si="34"/>
        <v>6</v>
      </c>
      <c r="U217" t="str">
        <f t="shared" si="35"/>
        <v>KIỆN 4</v>
      </c>
      <c r="V217" t="str">
        <f>IFERROR(IF(C217&lt;&gt;"","",IF('BOM_Phan II'!$X217=1,'BOM_Phan II'!Y217*$S$6,"")),"")</f>
        <v/>
      </c>
      <c r="W217" s="3" t="str">
        <f t="shared" si="45"/>
        <v>KIỆN</v>
      </c>
      <c r="AD217" s="3" t="str">
        <f t="shared" si="46"/>
        <v/>
      </c>
    </row>
    <row r="218" spans="1:30" ht="27" hidden="1" customHeight="1">
      <c r="A218" s="70" t="str">
        <f t="shared" si="36"/>
        <v/>
      </c>
      <c r="B218" s="70" t="str">
        <f t="shared" si="37"/>
        <v/>
      </c>
      <c r="C218" s="208" t="str">
        <f>IF(IFERROR(IF(D218="","",VALUE(LEFT(D218,1))),"IN")="IN",IF(D218="I","KIỆN 1",$V$6&amp;" "&amp;MAX($AD$13:$AD217)+INDEX($C$13:N217,MATCH($V$6&amp;" "&amp;MAX($AD$13:$AD217),$C$13:$C217,0),12)),"")</f>
        <v/>
      </c>
      <c r="D218" s="210" t="str">
        <f>IF('BOM_Phan II'!$X218=1,'BOM_Phan II'!C218,"")</f>
        <v/>
      </c>
      <c r="E218" s="210" t="str">
        <f>IF('BOM_Phan II'!$X218=1,'BOM_Phan II'!D218,"")</f>
        <v/>
      </c>
      <c r="F218" s="210" t="str">
        <f>IF('BOM_Phan II'!$X218=1,'BOM_Phan II'!E218,"")</f>
        <v/>
      </c>
      <c r="G218" s="210" t="str">
        <f>IF('BOM_Phan II'!$X218=1,'BOM_Phan II'!F218,"")</f>
        <v/>
      </c>
      <c r="H218" s="210" t="str">
        <f>IF('BOM_Phan II'!$X218=1,'BOM_Phan II'!G218,"")</f>
        <v/>
      </c>
      <c r="I218" s="210" t="str">
        <f>IF('BOM_Phan II'!$X218=1,'BOM_Phan II'!H218,"")</f>
        <v/>
      </c>
      <c r="J218" s="210" t="str">
        <f t="shared" si="38"/>
        <v/>
      </c>
      <c r="K218" s="210" t="str">
        <f t="shared" si="39"/>
        <v/>
      </c>
      <c r="L218" s="210" t="str">
        <f t="shared" si="40"/>
        <v/>
      </c>
      <c r="M218" s="210" t="str">
        <f t="shared" si="41"/>
        <v/>
      </c>
      <c r="N218" s="210" t="str">
        <f t="shared" si="42"/>
        <v/>
      </c>
      <c r="O218" s="210" t="str">
        <f t="shared" si="43"/>
        <v/>
      </c>
      <c r="P218" s="84" t="str">
        <f t="shared" si="47"/>
        <v/>
      </c>
      <c r="Q218" s="209"/>
      <c r="R218" s="70" t="str">
        <f>IF(S218="IN",'BOM_Phan II'!$Y$3,"")</f>
        <v/>
      </c>
      <c r="S218" s="69" t="str">
        <f t="shared" si="44"/>
        <v/>
      </c>
      <c r="T218">
        <f t="shared" si="34"/>
        <v>6</v>
      </c>
      <c r="U218" t="str">
        <f t="shared" si="35"/>
        <v>KIỆN 4</v>
      </c>
      <c r="V218" t="str">
        <f>IFERROR(IF(C218&lt;&gt;"","",IF('BOM_Phan II'!$X218=1,'BOM_Phan II'!Y218*$S$6,"")),"")</f>
        <v/>
      </c>
      <c r="W218" s="3" t="str">
        <f t="shared" si="45"/>
        <v>KIỆN</v>
      </c>
      <c r="AD218" s="3" t="str">
        <f t="shared" si="46"/>
        <v/>
      </c>
    </row>
    <row r="219" spans="1:30" ht="27" hidden="1" customHeight="1">
      <c r="A219" s="70" t="str">
        <f t="shared" si="36"/>
        <v/>
      </c>
      <c r="B219" s="70" t="str">
        <f t="shared" si="37"/>
        <v/>
      </c>
      <c r="C219" s="208" t="str">
        <f>IF(IFERROR(IF(D219="","",VALUE(LEFT(D219,1))),"IN")="IN",IF(D219="I","KIỆN 1",$V$6&amp;" "&amp;MAX($AD$13:$AD218)+INDEX($C$13:N218,MATCH($V$6&amp;" "&amp;MAX($AD$13:$AD218),$C$13:$C218,0),12)),"")</f>
        <v/>
      </c>
      <c r="D219" s="210" t="str">
        <f>IF('BOM_Phan II'!$X219=1,'BOM_Phan II'!C219,"")</f>
        <v/>
      </c>
      <c r="E219" s="210" t="str">
        <f>IF('BOM_Phan II'!$X219=1,'BOM_Phan II'!D219,"")</f>
        <v/>
      </c>
      <c r="F219" s="210" t="str">
        <f>IF('BOM_Phan II'!$X219=1,'BOM_Phan II'!E219,"")</f>
        <v/>
      </c>
      <c r="G219" s="210" t="str">
        <f>IF('BOM_Phan II'!$X219=1,'BOM_Phan II'!F219,"")</f>
        <v/>
      </c>
      <c r="H219" s="210" t="str">
        <f>IF('BOM_Phan II'!$X219=1,'BOM_Phan II'!G219,"")</f>
        <v/>
      </c>
      <c r="I219" s="210" t="str">
        <f>IF('BOM_Phan II'!$X219=1,'BOM_Phan II'!H219,"")</f>
        <v/>
      </c>
      <c r="J219" s="210" t="str">
        <f t="shared" si="38"/>
        <v/>
      </c>
      <c r="K219" s="210" t="str">
        <f t="shared" si="39"/>
        <v/>
      </c>
      <c r="L219" s="210" t="str">
        <f t="shared" si="40"/>
        <v/>
      </c>
      <c r="M219" s="210" t="str">
        <f t="shared" si="41"/>
        <v/>
      </c>
      <c r="N219" s="210" t="str">
        <f t="shared" si="42"/>
        <v/>
      </c>
      <c r="O219" s="210" t="str">
        <f t="shared" si="43"/>
        <v/>
      </c>
      <c r="P219" s="84" t="str">
        <f t="shared" si="47"/>
        <v/>
      </c>
      <c r="Q219" s="209"/>
      <c r="R219" s="70" t="str">
        <f>IF(S219="IN",'BOM_Phan II'!$Y$3,"")</f>
        <v/>
      </c>
      <c r="S219" s="69" t="str">
        <f t="shared" si="44"/>
        <v/>
      </c>
      <c r="T219">
        <f t="shared" si="34"/>
        <v>6</v>
      </c>
      <c r="U219" t="str">
        <f t="shared" si="35"/>
        <v>KIỆN 4</v>
      </c>
      <c r="V219" t="str">
        <f>IFERROR(IF(C219&lt;&gt;"","",IF('BOM_Phan II'!$X219=1,'BOM_Phan II'!Y219*$S$6,"")),"")</f>
        <v/>
      </c>
      <c r="W219" s="3" t="str">
        <f t="shared" si="45"/>
        <v>KIỆN</v>
      </c>
      <c r="AD219" s="3" t="str">
        <f t="shared" si="46"/>
        <v/>
      </c>
    </row>
    <row r="220" spans="1:30" ht="27" hidden="1" customHeight="1">
      <c r="A220" s="70" t="str">
        <f t="shared" si="36"/>
        <v/>
      </c>
      <c r="B220" s="70" t="str">
        <f t="shared" si="37"/>
        <v/>
      </c>
      <c r="C220" s="208" t="str">
        <f>IF(IFERROR(IF(D220="","",VALUE(LEFT(D220,1))),"IN")="IN",IF(D220="I","KIỆN 1",$V$6&amp;" "&amp;MAX($AD$13:$AD219)+INDEX($C$13:N219,MATCH($V$6&amp;" "&amp;MAX($AD$13:$AD219),$C$13:$C219,0),12)),"")</f>
        <v/>
      </c>
      <c r="D220" s="210" t="str">
        <f>IF('BOM_Phan II'!$X220=1,'BOM_Phan II'!C220,"")</f>
        <v/>
      </c>
      <c r="E220" s="210" t="str">
        <f>IF('BOM_Phan II'!$X220=1,'BOM_Phan II'!D220,"")</f>
        <v/>
      </c>
      <c r="F220" s="210" t="str">
        <f>IF('BOM_Phan II'!$X220=1,'BOM_Phan II'!E220,"")</f>
        <v/>
      </c>
      <c r="G220" s="210" t="str">
        <f>IF('BOM_Phan II'!$X220=1,'BOM_Phan II'!F220,"")</f>
        <v/>
      </c>
      <c r="H220" s="210" t="str">
        <f>IF('BOM_Phan II'!$X220=1,'BOM_Phan II'!G220,"")</f>
        <v/>
      </c>
      <c r="I220" s="210" t="str">
        <f>IF('BOM_Phan II'!$X220=1,'BOM_Phan II'!H220,"")</f>
        <v/>
      </c>
      <c r="J220" s="210" t="str">
        <f t="shared" si="38"/>
        <v/>
      </c>
      <c r="K220" s="210" t="str">
        <f t="shared" si="39"/>
        <v/>
      </c>
      <c r="L220" s="210" t="str">
        <f t="shared" si="40"/>
        <v/>
      </c>
      <c r="M220" s="210" t="str">
        <f t="shared" si="41"/>
        <v/>
      </c>
      <c r="N220" s="210" t="str">
        <f t="shared" si="42"/>
        <v/>
      </c>
      <c r="O220" s="210" t="str">
        <f t="shared" si="43"/>
        <v/>
      </c>
      <c r="P220" s="84" t="str">
        <f t="shared" si="47"/>
        <v/>
      </c>
      <c r="Q220" s="209"/>
      <c r="R220" s="70" t="str">
        <f>IF(S220="IN",'BOM_Phan II'!$Y$3,"")</f>
        <v/>
      </c>
      <c r="S220" s="69" t="str">
        <f t="shared" si="44"/>
        <v/>
      </c>
      <c r="T220">
        <f t="shared" si="34"/>
        <v>6</v>
      </c>
      <c r="U220" t="str">
        <f t="shared" si="35"/>
        <v>KIỆN 4</v>
      </c>
      <c r="V220" t="str">
        <f>IFERROR(IF(C220&lt;&gt;"","",IF('BOM_Phan II'!$X220=1,'BOM_Phan II'!Y220*$S$6,"")),"")</f>
        <v/>
      </c>
      <c r="W220" s="3" t="str">
        <f t="shared" si="45"/>
        <v>KIỆN</v>
      </c>
      <c r="AD220" s="3" t="str">
        <f t="shared" si="46"/>
        <v/>
      </c>
    </row>
    <row r="221" spans="1:30" ht="27" hidden="1" customHeight="1">
      <c r="A221" s="70" t="str">
        <f t="shared" si="36"/>
        <v/>
      </c>
      <c r="B221" s="70" t="str">
        <f t="shared" si="37"/>
        <v/>
      </c>
      <c r="C221" s="208" t="str">
        <f>IF(IFERROR(IF(D221="","",VALUE(LEFT(D221,1))),"IN")="IN",IF(D221="I","KIỆN 1",$V$6&amp;" "&amp;MAX($AD$13:$AD220)+INDEX($C$13:N220,MATCH($V$6&amp;" "&amp;MAX($AD$13:$AD220),$C$13:$C220,0),12)),"")</f>
        <v/>
      </c>
      <c r="D221" s="210" t="str">
        <f>IF('BOM_Phan II'!$X221=1,'BOM_Phan II'!C221,"")</f>
        <v/>
      </c>
      <c r="E221" s="210" t="str">
        <f>IF('BOM_Phan II'!$X221=1,'BOM_Phan II'!D221,"")</f>
        <v/>
      </c>
      <c r="F221" s="210" t="str">
        <f>IF('BOM_Phan II'!$X221=1,'BOM_Phan II'!E221,"")</f>
        <v/>
      </c>
      <c r="G221" s="210" t="str">
        <f>IF('BOM_Phan II'!$X221=1,'BOM_Phan II'!F221,"")</f>
        <v/>
      </c>
      <c r="H221" s="210" t="str">
        <f>IF('BOM_Phan II'!$X221=1,'BOM_Phan II'!G221,"")</f>
        <v/>
      </c>
      <c r="I221" s="210" t="str">
        <f>IF('BOM_Phan II'!$X221=1,'BOM_Phan II'!H221,"")</f>
        <v/>
      </c>
      <c r="J221" s="210" t="str">
        <f t="shared" si="38"/>
        <v/>
      </c>
      <c r="K221" s="210" t="str">
        <f t="shared" si="39"/>
        <v/>
      </c>
      <c r="L221" s="210" t="str">
        <f t="shared" si="40"/>
        <v/>
      </c>
      <c r="M221" s="210" t="str">
        <f t="shared" si="41"/>
        <v/>
      </c>
      <c r="N221" s="210" t="str">
        <f t="shared" si="42"/>
        <v/>
      </c>
      <c r="O221" s="210" t="str">
        <f t="shared" si="43"/>
        <v/>
      </c>
      <c r="P221" s="84" t="str">
        <f t="shared" si="47"/>
        <v/>
      </c>
      <c r="Q221" s="209"/>
      <c r="R221" s="70" t="str">
        <f>IF(S221="IN",'BOM_Phan II'!$Y$3,"")</f>
        <v/>
      </c>
      <c r="S221" s="69" t="str">
        <f t="shared" si="44"/>
        <v/>
      </c>
      <c r="T221">
        <f t="shared" si="34"/>
        <v>6</v>
      </c>
      <c r="U221" t="str">
        <f t="shared" si="35"/>
        <v>KIỆN 4</v>
      </c>
      <c r="V221" t="str">
        <f>IFERROR(IF(C221&lt;&gt;"","",IF('BOM_Phan II'!$X221=1,'BOM_Phan II'!Y221*$S$6,"")),"")</f>
        <v/>
      </c>
      <c r="W221" s="3" t="str">
        <f t="shared" si="45"/>
        <v>KIỆN</v>
      </c>
      <c r="AD221" s="3" t="str">
        <f t="shared" si="46"/>
        <v/>
      </c>
    </row>
    <row r="222" spans="1:30" ht="27" hidden="1" customHeight="1">
      <c r="A222" s="70" t="str">
        <f t="shared" si="36"/>
        <v/>
      </c>
      <c r="B222" s="70" t="str">
        <f t="shared" si="37"/>
        <v/>
      </c>
      <c r="C222" s="208" t="str">
        <f>IF(IFERROR(IF(D222="","",VALUE(LEFT(D222,1))),"IN")="IN",IF(D222="I","KIỆN 1",$V$6&amp;" "&amp;MAX($AD$13:$AD221)+INDEX($C$13:N221,MATCH($V$6&amp;" "&amp;MAX($AD$13:$AD221),$C$13:$C221,0),12)),"")</f>
        <v/>
      </c>
      <c r="D222" s="210" t="str">
        <f>IF('BOM_Phan II'!$X222=1,'BOM_Phan II'!C222,"")</f>
        <v/>
      </c>
      <c r="E222" s="210" t="str">
        <f>IF('BOM_Phan II'!$X222=1,'BOM_Phan II'!D222,"")</f>
        <v/>
      </c>
      <c r="F222" s="210" t="str">
        <f>IF('BOM_Phan II'!$X222=1,'BOM_Phan II'!E222,"")</f>
        <v/>
      </c>
      <c r="G222" s="210" t="str">
        <f>IF('BOM_Phan II'!$X222=1,'BOM_Phan II'!F222,"")</f>
        <v/>
      </c>
      <c r="H222" s="210" t="str">
        <f>IF('BOM_Phan II'!$X222=1,'BOM_Phan II'!G222,"")</f>
        <v/>
      </c>
      <c r="I222" s="210" t="str">
        <f>IF('BOM_Phan II'!$X222=1,'BOM_Phan II'!H222,"")</f>
        <v/>
      </c>
      <c r="J222" s="210" t="str">
        <f t="shared" si="38"/>
        <v/>
      </c>
      <c r="K222" s="210" t="str">
        <f t="shared" si="39"/>
        <v/>
      </c>
      <c r="L222" s="210" t="str">
        <f t="shared" si="40"/>
        <v/>
      </c>
      <c r="M222" s="210" t="str">
        <f t="shared" si="41"/>
        <v/>
      </c>
      <c r="N222" s="210" t="str">
        <f t="shared" si="42"/>
        <v/>
      </c>
      <c r="O222" s="210" t="str">
        <f t="shared" si="43"/>
        <v/>
      </c>
      <c r="P222" s="84" t="str">
        <f t="shared" si="47"/>
        <v/>
      </c>
      <c r="Q222" s="209"/>
      <c r="R222" s="70" t="str">
        <f>IF(S222="IN",'BOM_Phan II'!$Y$3,"")</f>
        <v/>
      </c>
      <c r="S222" s="69" t="str">
        <f t="shared" si="44"/>
        <v/>
      </c>
      <c r="T222">
        <f t="shared" si="34"/>
        <v>6</v>
      </c>
      <c r="U222" t="str">
        <f t="shared" si="35"/>
        <v>KIỆN 4</v>
      </c>
      <c r="V222" t="str">
        <f>IFERROR(IF(C222&lt;&gt;"","",IF('BOM_Phan II'!$X222=1,'BOM_Phan II'!Y222*$S$6,"")),"")</f>
        <v/>
      </c>
      <c r="W222" s="3" t="str">
        <f t="shared" si="45"/>
        <v>KIỆN</v>
      </c>
      <c r="AD222" s="3" t="str">
        <f t="shared" si="46"/>
        <v/>
      </c>
    </row>
    <row r="223" spans="1:30" ht="27" hidden="1" customHeight="1">
      <c r="A223" s="70" t="str">
        <f t="shared" si="36"/>
        <v/>
      </c>
      <c r="B223" s="70" t="str">
        <f t="shared" si="37"/>
        <v/>
      </c>
      <c r="C223" s="208" t="str">
        <f>IF(IFERROR(IF(D223="","",VALUE(LEFT(D223,1))),"IN")="IN",IF(D223="I","KIỆN 1",$V$6&amp;" "&amp;MAX($AD$13:$AD222)+INDEX($C$13:N222,MATCH($V$6&amp;" "&amp;MAX($AD$13:$AD222),$C$13:$C222,0),12)),"")</f>
        <v/>
      </c>
      <c r="D223" s="210" t="str">
        <f>IF('BOM_Phan II'!$X223=1,'BOM_Phan II'!C223,"")</f>
        <v/>
      </c>
      <c r="E223" s="210" t="str">
        <f>IF('BOM_Phan II'!$X223=1,'BOM_Phan II'!D223,"")</f>
        <v/>
      </c>
      <c r="F223" s="210" t="str">
        <f>IF('BOM_Phan II'!$X223=1,'BOM_Phan II'!E223,"")</f>
        <v/>
      </c>
      <c r="G223" s="210" t="str">
        <f>IF('BOM_Phan II'!$X223=1,'BOM_Phan II'!F223,"")</f>
        <v/>
      </c>
      <c r="H223" s="210" t="str">
        <f>IF('BOM_Phan II'!$X223=1,'BOM_Phan II'!G223,"")</f>
        <v/>
      </c>
      <c r="I223" s="210" t="str">
        <f>IF('BOM_Phan II'!$X223=1,'BOM_Phan II'!H223,"")</f>
        <v/>
      </c>
      <c r="J223" s="210" t="str">
        <f t="shared" si="38"/>
        <v/>
      </c>
      <c r="K223" s="210" t="str">
        <f t="shared" si="39"/>
        <v/>
      </c>
      <c r="L223" s="210" t="str">
        <f t="shared" si="40"/>
        <v/>
      </c>
      <c r="M223" s="210" t="str">
        <f t="shared" si="41"/>
        <v/>
      </c>
      <c r="N223" s="210" t="str">
        <f t="shared" si="42"/>
        <v/>
      </c>
      <c r="O223" s="210" t="str">
        <f t="shared" si="43"/>
        <v/>
      </c>
      <c r="P223" s="84" t="str">
        <f t="shared" si="47"/>
        <v/>
      </c>
      <c r="Q223" s="209"/>
      <c r="R223" s="70" t="str">
        <f>IF(S223="IN",'BOM_Phan II'!$Y$3,"")</f>
        <v/>
      </c>
      <c r="S223" s="69" t="str">
        <f t="shared" si="44"/>
        <v/>
      </c>
      <c r="T223">
        <f t="shared" si="34"/>
        <v>6</v>
      </c>
      <c r="U223" t="str">
        <f t="shared" si="35"/>
        <v>KIỆN 4</v>
      </c>
      <c r="V223" t="str">
        <f>IFERROR(IF(C223&lt;&gt;"","",IF('BOM_Phan II'!$X223=1,'BOM_Phan II'!Y223*$S$6,"")),"")</f>
        <v/>
      </c>
      <c r="W223" s="3" t="str">
        <f t="shared" si="45"/>
        <v>KIỆN</v>
      </c>
      <c r="AD223" s="3" t="str">
        <f t="shared" si="46"/>
        <v/>
      </c>
    </row>
    <row r="224" spans="1:30" ht="27" hidden="1" customHeight="1">
      <c r="A224" s="70" t="str">
        <f t="shared" si="36"/>
        <v/>
      </c>
      <c r="B224" s="70" t="str">
        <f t="shared" si="37"/>
        <v/>
      </c>
      <c r="C224" s="208" t="str">
        <f>IF(IFERROR(IF(D224="","",VALUE(LEFT(D224,1))),"IN")="IN",IF(D224="I","KIỆN 1",$V$6&amp;" "&amp;MAX($AD$13:$AD223)+INDEX($C$13:N223,MATCH($V$6&amp;" "&amp;MAX($AD$13:$AD223),$C$13:$C223,0),12)),"")</f>
        <v/>
      </c>
      <c r="D224" s="210" t="str">
        <f>IF('BOM_Phan II'!$X224=1,'BOM_Phan II'!C224,"")</f>
        <v/>
      </c>
      <c r="E224" s="210" t="str">
        <f>IF('BOM_Phan II'!$X224=1,'BOM_Phan II'!D224,"")</f>
        <v/>
      </c>
      <c r="F224" s="210" t="str">
        <f>IF('BOM_Phan II'!$X224=1,'BOM_Phan II'!E224,"")</f>
        <v/>
      </c>
      <c r="G224" s="210" t="str">
        <f>IF('BOM_Phan II'!$X224=1,'BOM_Phan II'!F224,"")</f>
        <v/>
      </c>
      <c r="H224" s="210" t="str">
        <f>IF('BOM_Phan II'!$X224=1,'BOM_Phan II'!G224,"")</f>
        <v/>
      </c>
      <c r="I224" s="210" t="str">
        <f>IF('BOM_Phan II'!$X224=1,'BOM_Phan II'!H224,"")</f>
        <v/>
      </c>
      <c r="J224" s="210" t="str">
        <f t="shared" si="38"/>
        <v/>
      </c>
      <c r="K224" s="210" t="str">
        <f t="shared" si="39"/>
        <v/>
      </c>
      <c r="L224" s="210" t="str">
        <f t="shared" si="40"/>
        <v/>
      </c>
      <c r="M224" s="210" t="str">
        <f t="shared" si="41"/>
        <v/>
      </c>
      <c r="N224" s="210" t="str">
        <f t="shared" si="42"/>
        <v/>
      </c>
      <c r="O224" s="210" t="str">
        <f t="shared" si="43"/>
        <v/>
      </c>
      <c r="P224" s="84" t="str">
        <f t="shared" si="47"/>
        <v/>
      </c>
      <c r="Q224" s="209"/>
      <c r="R224" s="70" t="str">
        <f>IF(S224="IN",'BOM_Phan II'!$Y$3,"")</f>
        <v/>
      </c>
      <c r="S224" s="69" t="str">
        <f t="shared" si="44"/>
        <v/>
      </c>
      <c r="T224">
        <f t="shared" si="34"/>
        <v>6</v>
      </c>
      <c r="U224" t="str">
        <f t="shared" si="35"/>
        <v>KIỆN 4</v>
      </c>
      <c r="V224" t="str">
        <f>IFERROR(IF(C224&lt;&gt;"","",IF('BOM_Phan II'!$X224=1,'BOM_Phan II'!Y224*$S$6,"")),"")</f>
        <v/>
      </c>
      <c r="W224" s="3" t="str">
        <f t="shared" si="45"/>
        <v>KIỆN</v>
      </c>
      <c r="AD224" s="3" t="str">
        <f t="shared" si="46"/>
        <v/>
      </c>
    </row>
    <row r="225" spans="1:30" ht="27" hidden="1" customHeight="1">
      <c r="A225" s="70" t="str">
        <f t="shared" si="36"/>
        <v/>
      </c>
      <c r="B225" s="70" t="str">
        <f t="shared" si="37"/>
        <v/>
      </c>
      <c r="C225" s="208" t="str">
        <f>IF(IFERROR(IF(D225="","",VALUE(LEFT(D225,1))),"IN")="IN",IF(D225="I","KIỆN 1",$V$6&amp;" "&amp;MAX($AD$13:$AD224)+INDEX($C$13:N224,MATCH($V$6&amp;" "&amp;MAX($AD$13:$AD224),$C$13:$C224,0),12)),"")</f>
        <v/>
      </c>
      <c r="D225" s="210" t="str">
        <f>IF('BOM_Phan II'!$X225=1,'BOM_Phan II'!C225,"")</f>
        <v/>
      </c>
      <c r="E225" s="210" t="str">
        <f>IF('BOM_Phan II'!$X225=1,'BOM_Phan II'!D225,"")</f>
        <v/>
      </c>
      <c r="F225" s="210" t="str">
        <f>IF('BOM_Phan II'!$X225=1,'BOM_Phan II'!E225,"")</f>
        <v/>
      </c>
      <c r="G225" s="210" t="str">
        <f>IF('BOM_Phan II'!$X225=1,'BOM_Phan II'!F225,"")</f>
        <v/>
      </c>
      <c r="H225" s="210" t="str">
        <f>IF('BOM_Phan II'!$X225=1,'BOM_Phan II'!G225,"")</f>
        <v/>
      </c>
      <c r="I225" s="210" t="str">
        <f>IF('BOM_Phan II'!$X225=1,'BOM_Phan II'!H225,"")</f>
        <v/>
      </c>
      <c r="J225" s="210" t="str">
        <f t="shared" si="38"/>
        <v/>
      </c>
      <c r="K225" s="210" t="str">
        <f t="shared" si="39"/>
        <v/>
      </c>
      <c r="L225" s="210" t="str">
        <f t="shared" si="40"/>
        <v/>
      </c>
      <c r="M225" s="210" t="str">
        <f t="shared" si="41"/>
        <v/>
      </c>
      <c r="N225" s="210" t="str">
        <f t="shared" si="42"/>
        <v/>
      </c>
      <c r="O225" s="210" t="str">
        <f t="shared" si="43"/>
        <v/>
      </c>
      <c r="P225" s="84" t="str">
        <f t="shared" si="47"/>
        <v/>
      </c>
      <c r="Q225" s="209"/>
      <c r="R225" s="70" t="str">
        <f>IF(S225="IN",'BOM_Phan II'!$Y$3,"")</f>
        <v/>
      </c>
      <c r="S225" s="69" t="str">
        <f t="shared" si="44"/>
        <v/>
      </c>
      <c r="T225">
        <f t="shared" si="34"/>
        <v>6</v>
      </c>
      <c r="U225" t="str">
        <f t="shared" si="35"/>
        <v>KIỆN 4</v>
      </c>
      <c r="V225" t="str">
        <f>IFERROR(IF(C225&lt;&gt;"","",IF('BOM_Phan II'!$X225=1,'BOM_Phan II'!Y225*$S$6,"")),"")</f>
        <v/>
      </c>
      <c r="W225" s="3" t="str">
        <f t="shared" si="45"/>
        <v>KIỆN</v>
      </c>
      <c r="AD225" s="3" t="str">
        <f t="shared" si="46"/>
        <v/>
      </c>
    </row>
    <row r="226" spans="1:30" ht="27" hidden="1" customHeight="1">
      <c r="A226" s="70" t="str">
        <f t="shared" si="36"/>
        <v/>
      </c>
      <c r="B226" s="70" t="str">
        <f t="shared" si="37"/>
        <v/>
      </c>
      <c r="C226" s="208" t="str">
        <f>IF(IFERROR(IF(D226="","",VALUE(LEFT(D226,1))),"IN")="IN",IF(D226="I","KIỆN 1",$V$6&amp;" "&amp;MAX($AD$13:$AD225)+INDEX($C$13:N225,MATCH($V$6&amp;" "&amp;MAX($AD$13:$AD225),$C$13:$C225,0),12)),"")</f>
        <v/>
      </c>
      <c r="D226" s="210" t="str">
        <f>IF('BOM_Phan II'!$X226=1,'BOM_Phan II'!C226,"")</f>
        <v/>
      </c>
      <c r="E226" s="210" t="str">
        <f>IF('BOM_Phan II'!$X226=1,'BOM_Phan II'!D226,"")</f>
        <v/>
      </c>
      <c r="F226" s="210" t="str">
        <f>IF('BOM_Phan II'!$X226=1,'BOM_Phan II'!E226,"")</f>
        <v/>
      </c>
      <c r="G226" s="210" t="str">
        <f>IF('BOM_Phan II'!$X226=1,'BOM_Phan II'!F226,"")</f>
        <v/>
      </c>
      <c r="H226" s="210" t="str">
        <f>IF('BOM_Phan II'!$X226=1,'BOM_Phan II'!G226,"")</f>
        <v/>
      </c>
      <c r="I226" s="210" t="str">
        <f>IF('BOM_Phan II'!$X226=1,'BOM_Phan II'!H226,"")</f>
        <v/>
      </c>
      <c r="J226" s="210" t="str">
        <f t="shared" si="38"/>
        <v/>
      </c>
      <c r="K226" s="210" t="str">
        <f t="shared" si="39"/>
        <v/>
      </c>
      <c r="L226" s="210" t="str">
        <f t="shared" si="40"/>
        <v/>
      </c>
      <c r="M226" s="210" t="str">
        <f t="shared" si="41"/>
        <v/>
      </c>
      <c r="N226" s="210" t="str">
        <f t="shared" si="42"/>
        <v/>
      </c>
      <c r="O226" s="210" t="str">
        <f t="shared" si="43"/>
        <v/>
      </c>
      <c r="P226" s="84" t="str">
        <f t="shared" si="47"/>
        <v/>
      </c>
      <c r="Q226" s="209"/>
      <c r="R226" s="70" t="str">
        <f>IF(S226="IN",'BOM_Phan II'!$Y$3,"")</f>
        <v/>
      </c>
      <c r="S226" s="69" t="str">
        <f t="shared" si="44"/>
        <v/>
      </c>
      <c r="T226">
        <f t="shared" si="34"/>
        <v>6</v>
      </c>
      <c r="U226" t="str">
        <f t="shared" si="35"/>
        <v>KIỆN 4</v>
      </c>
      <c r="V226" t="str">
        <f>IFERROR(IF(C226&lt;&gt;"","",IF('BOM_Phan II'!$X226=1,'BOM_Phan II'!Y226*$S$6,"")),"")</f>
        <v/>
      </c>
      <c r="W226" s="3" t="str">
        <f t="shared" si="45"/>
        <v>KIỆN</v>
      </c>
      <c r="AD226" s="3" t="str">
        <f t="shared" si="46"/>
        <v/>
      </c>
    </row>
    <row r="227" spans="1:30" ht="27" hidden="1" customHeight="1">
      <c r="A227" s="70" t="str">
        <f t="shared" si="36"/>
        <v/>
      </c>
      <c r="B227" s="70" t="str">
        <f t="shared" si="37"/>
        <v/>
      </c>
      <c r="C227" s="208" t="str">
        <f>IF(IFERROR(IF(D227="","",VALUE(LEFT(D227,1))),"IN")="IN",IF(D227="I","KIỆN 1",$V$6&amp;" "&amp;MAX($AD$13:$AD226)+INDEX($C$13:N226,MATCH($V$6&amp;" "&amp;MAX($AD$13:$AD226),$C$13:$C226,0),12)),"")</f>
        <v/>
      </c>
      <c r="D227" s="210" t="str">
        <f>IF('BOM_Phan II'!$X227=1,'BOM_Phan II'!C227,"")</f>
        <v/>
      </c>
      <c r="E227" s="210" t="str">
        <f>IF('BOM_Phan II'!$X227=1,'BOM_Phan II'!D227,"")</f>
        <v/>
      </c>
      <c r="F227" s="210" t="str">
        <f>IF('BOM_Phan II'!$X227=1,'BOM_Phan II'!E227,"")</f>
        <v/>
      </c>
      <c r="G227" s="210" t="str">
        <f>IF('BOM_Phan II'!$X227=1,'BOM_Phan II'!F227,"")</f>
        <v/>
      </c>
      <c r="H227" s="210" t="str">
        <f>IF('BOM_Phan II'!$X227=1,'BOM_Phan II'!G227,"")</f>
        <v/>
      </c>
      <c r="I227" s="210" t="str">
        <f>IF('BOM_Phan II'!$X227=1,'BOM_Phan II'!H227,"")</f>
        <v/>
      </c>
      <c r="J227" s="210" t="str">
        <f t="shared" si="38"/>
        <v/>
      </c>
      <c r="K227" s="210" t="str">
        <f t="shared" si="39"/>
        <v/>
      </c>
      <c r="L227" s="210" t="str">
        <f t="shared" si="40"/>
        <v/>
      </c>
      <c r="M227" s="210" t="str">
        <f t="shared" si="41"/>
        <v/>
      </c>
      <c r="N227" s="210" t="str">
        <f t="shared" si="42"/>
        <v/>
      </c>
      <c r="O227" s="210" t="str">
        <f t="shared" si="43"/>
        <v/>
      </c>
      <c r="P227" s="84" t="str">
        <f t="shared" si="47"/>
        <v/>
      </c>
      <c r="Q227" s="209"/>
      <c r="R227" s="70" t="str">
        <f>IF(S227="IN",'BOM_Phan II'!$Y$3,"")</f>
        <v/>
      </c>
      <c r="S227" s="69" t="str">
        <f t="shared" si="44"/>
        <v/>
      </c>
      <c r="T227">
        <f t="shared" si="34"/>
        <v>6</v>
      </c>
      <c r="U227" t="str">
        <f t="shared" si="35"/>
        <v>KIỆN 4</v>
      </c>
      <c r="V227" t="str">
        <f>IFERROR(IF(C227&lt;&gt;"","",IF('BOM_Phan II'!$X227=1,'BOM_Phan II'!Y227*$S$6,"")),"")</f>
        <v/>
      </c>
      <c r="W227" s="3" t="str">
        <f t="shared" si="45"/>
        <v>KIỆN</v>
      </c>
      <c r="AD227" s="3" t="str">
        <f t="shared" si="46"/>
        <v/>
      </c>
    </row>
    <row r="228" spans="1:30" ht="27" hidden="1" customHeight="1">
      <c r="A228" s="70" t="str">
        <f t="shared" si="36"/>
        <v/>
      </c>
      <c r="B228" s="70" t="str">
        <f t="shared" si="37"/>
        <v/>
      </c>
      <c r="C228" s="208" t="str">
        <f>IF(IFERROR(IF(D228="","",VALUE(LEFT(D228,1))),"IN")="IN",IF(D228="I","KIỆN 1",$V$6&amp;" "&amp;MAX($AD$13:$AD227)+INDEX($C$13:N227,MATCH($V$6&amp;" "&amp;MAX($AD$13:$AD227),$C$13:$C227,0),12)),"")</f>
        <v/>
      </c>
      <c r="D228" s="210" t="str">
        <f>IF('BOM_Phan II'!$X228=1,'BOM_Phan II'!C228,"")</f>
        <v/>
      </c>
      <c r="E228" s="210" t="str">
        <f>IF('BOM_Phan II'!$X228=1,'BOM_Phan II'!D228,"")</f>
        <v/>
      </c>
      <c r="F228" s="210" t="str">
        <f>IF('BOM_Phan II'!$X228=1,'BOM_Phan II'!E228,"")</f>
        <v/>
      </c>
      <c r="G228" s="210" t="str">
        <f>IF('BOM_Phan II'!$X228=1,'BOM_Phan II'!F228,"")</f>
        <v/>
      </c>
      <c r="H228" s="210" t="str">
        <f>IF('BOM_Phan II'!$X228=1,'BOM_Phan II'!G228,"")</f>
        <v/>
      </c>
      <c r="I228" s="210" t="str">
        <f>IF('BOM_Phan II'!$X228=1,'BOM_Phan II'!H228,"")</f>
        <v/>
      </c>
      <c r="J228" s="210" t="str">
        <f t="shared" si="38"/>
        <v/>
      </c>
      <c r="K228" s="210" t="str">
        <f t="shared" si="39"/>
        <v/>
      </c>
      <c r="L228" s="210" t="str">
        <f t="shared" si="40"/>
        <v/>
      </c>
      <c r="M228" s="210" t="str">
        <f t="shared" si="41"/>
        <v/>
      </c>
      <c r="N228" s="210" t="str">
        <f t="shared" si="42"/>
        <v/>
      </c>
      <c r="O228" s="210" t="str">
        <f t="shared" si="43"/>
        <v/>
      </c>
      <c r="P228" s="84" t="str">
        <f t="shared" si="47"/>
        <v/>
      </c>
      <c r="Q228" s="209"/>
      <c r="R228" s="70" t="str">
        <f>IF(S228="IN",'BOM_Phan II'!$Y$3,"")</f>
        <v/>
      </c>
      <c r="S228" s="69" t="str">
        <f t="shared" si="44"/>
        <v/>
      </c>
      <c r="T228">
        <f t="shared" si="34"/>
        <v>6</v>
      </c>
      <c r="U228" t="str">
        <f t="shared" si="35"/>
        <v>KIỆN 4</v>
      </c>
      <c r="V228" t="str">
        <f>IFERROR(IF(C228&lt;&gt;"","",IF('BOM_Phan II'!$X228=1,'BOM_Phan II'!Y228*$S$6,"")),"")</f>
        <v/>
      </c>
      <c r="W228" s="3" t="str">
        <f t="shared" si="45"/>
        <v>KIỆN</v>
      </c>
      <c r="AD228" s="3" t="str">
        <f t="shared" si="46"/>
        <v/>
      </c>
    </row>
    <row r="229" spans="1:30" ht="27" hidden="1" customHeight="1">
      <c r="A229" s="70" t="str">
        <f t="shared" si="36"/>
        <v/>
      </c>
      <c r="B229" s="70" t="str">
        <f t="shared" si="37"/>
        <v/>
      </c>
      <c r="C229" s="208" t="str">
        <f>IF(IFERROR(IF(D229="","",VALUE(LEFT(D229,1))),"IN")="IN",IF(D229="I","KIỆN 1",$V$6&amp;" "&amp;MAX($AD$13:$AD228)+INDEX($C$13:N228,MATCH($V$6&amp;" "&amp;MAX($AD$13:$AD228),$C$13:$C228,0),12)),"")</f>
        <v/>
      </c>
      <c r="D229" s="210" t="str">
        <f>IF('BOM_Phan II'!$X229=1,'BOM_Phan II'!C229,"")</f>
        <v/>
      </c>
      <c r="E229" s="210" t="str">
        <f>IF('BOM_Phan II'!$X229=1,'BOM_Phan II'!D229,"")</f>
        <v/>
      </c>
      <c r="F229" s="210" t="str">
        <f>IF('BOM_Phan II'!$X229=1,'BOM_Phan II'!E229,"")</f>
        <v/>
      </c>
      <c r="G229" s="210" t="str">
        <f>IF('BOM_Phan II'!$X229=1,'BOM_Phan II'!F229,"")</f>
        <v/>
      </c>
      <c r="H229" s="210" t="str">
        <f>IF('BOM_Phan II'!$X229=1,'BOM_Phan II'!G229,"")</f>
        <v/>
      </c>
      <c r="I229" s="210" t="str">
        <f>IF('BOM_Phan II'!$X229=1,'BOM_Phan II'!H229,"")</f>
        <v/>
      </c>
      <c r="J229" s="210" t="str">
        <f t="shared" si="38"/>
        <v/>
      </c>
      <c r="K229" s="210" t="str">
        <f t="shared" si="39"/>
        <v/>
      </c>
      <c r="L229" s="210" t="str">
        <f t="shared" si="40"/>
        <v/>
      </c>
      <c r="M229" s="210" t="str">
        <f t="shared" si="41"/>
        <v/>
      </c>
      <c r="N229" s="210" t="str">
        <f t="shared" si="42"/>
        <v/>
      </c>
      <c r="O229" s="210" t="str">
        <f t="shared" si="43"/>
        <v/>
      </c>
      <c r="P229" s="84" t="str">
        <f t="shared" si="47"/>
        <v/>
      </c>
      <c r="Q229" s="209"/>
      <c r="R229" s="70" t="str">
        <f>IF(S229="IN",'BOM_Phan II'!$Y$3,"")</f>
        <v/>
      </c>
      <c r="S229" s="69" t="str">
        <f t="shared" si="44"/>
        <v/>
      </c>
      <c r="T229">
        <f t="shared" si="34"/>
        <v>6</v>
      </c>
      <c r="U229" t="str">
        <f t="shared" si="35"/>
        <v>KIỆN 4</v>
      </c>
      <c r="V229" t="str">
        <f>IFERROR(IF(C229&lt;&gt;"","",IF('BOM_Phan II'!$X229=1,'BOM_Phan II'!Y229*$S$6,"")),"")</f>
        <v/>
      </c>
      <c r="W229" s="3" t="str">
        <f t="shared" si="45"/>
        <v>KIỆN</v>
      </c>
      <c r="AD229" s="3" t="str">
        <f t="shared" si="46"/>
        <v/>
      </c>
    </row>
    <row r="230" spans="1:30" ht="27" hidden="1" customHeight="1">
      <c r="A230" s="70" t="str">
        <f t="shared" si="36"/>
        <v/>
      </c>
      <c r="B230" s="70" t="str">
        <f t="shared" si="37"/>
        <v/>
      </c>
      <c r="C230" s="208" t="str">
        <f>IF(IFERROR(IF(D230="","",VALUE(LEFT(D230,1))),"IN")="IN",IF(D230="I","KIỆN 1",$V$6&amp;" "&amp;MAX($AD$13:$AD229)+INDEX($C$13:N229,MATCH($V$6&amp;" "&amp;MAX($AD$13:$AD229),$C$13:$C229,0),12)),"")</f>
        <v/>
      </c>
      <c r="D230" s="210" t="str">
        <f>IF('BOM_Phan II'!$X230=1,'BOM_Phan II'!C230,"")</f>
        <v/>
      </c>
      <c r="E230" s="210" t="str">
        <f>IF('BOM_Phan II'!$X230=1,'BOM_Phan II'!D230,"")</f>
        <v/>
      </c>
      <c r="F230" s="210" t="str">
        <f>IF('BOM_Phan II'!$X230=1,'BOM_Phan II'!E230,"")</f>
        <v/>
      </c>
      <c r="G230" s="210" t="str">
        <f>IF('BOM_Phan II'!$X230=1,'BOM_Phan II'!F230,"")</f>
        <v/>
      </c>
      <c r="H230" s="210" t="str">
        <f>IF('BOM_Phan II'!$X230=1,'BOM_Phan II'!G230,"")</f>
        <v/>
      </c>
      <c r="I230" s="210" t="str">
        <f>IF('BOM_Phan II'!$X230=1,'BOM_Phan II'!H230,"")</f>
        <v/>
      </c>
      <c r="J230" s="210" t="str">
        <f t="shared" si="38"/>
        <v/>
      </c>
      <c r="K230" s="210" t="str">
        <f t="shared" si="39"/>
        <v/>
      </c>
      <c r="L230" s="210" t="str">
        <f t="shared" si="40"/>
        <v/>
      </c>
      <c r="M230" s="210" t="str">
        <f t="shared" si="41"/>
        <v/>
      </c>
      <c r="N230" s="210" t="str">
        <f t="shared" si="42"/>
        <v/>
      </c>
      <c r="O230" s="210" t="str">
        <f t="shared" si="43"/>
        <v/>
      </c>
      <c r="P230" s="84" t="str">
        <f t="shared" si="47"/>
        <v/>
      </c>
      <c r="Q230" s="209"/>
      <c r="R230" s="70" t="str">
        <f>IF(S230="IN",'BOM_Phan II'!$Y$3,"")</f>
        <v/>
      </c>
      <c r="S230" s="69" t="str">
        <f t="shared" si="44"/>
        <v/>
      </c>
      <c r="T230">
        <f t="shared" si="34"/>
        <v>6</v>
      </c>
      <c r="U230" t="str">
        <f t="shared" si="35"/>
        <v>KIỆN 4</v>
      </c>
      <c r="V230" t="str">
        <f>IFERROR(IF(C230&lt;&gt;"","",IF('BOM_Phan II'!$X230=1,'BOM_Phan II'!Y230*$S$6,"")),"")</f>
        <v/>
      </c>
      <c r="W230" s="3" t="str">
        <f t="shared" si="45"/>
        <v>KIỆN</v>
      </c>
      <c r="AD230" s="3" t="str">
        <f t="shared" si="46"/>
        <v/>
      </c>
    </row>
    <row r="231" spans="1:30" ht="27" hidden="1" customHeight="1">
      <c r="A231" s="70" t="str">
        <f t="shared" si="36"/>
        <v/>
      </c>
      <c r="B231" s="70" t="str">
        <f t="shared" si="37"/>
        <v/>
      </c>
      <c r="C231" s="208" t="str">
        <f>IF(IFERROR(IF(D231="","",VALUE(LEFT(D231,1))),"IN")="IN",IF(D231="I","KIỆN 1",$V$6&amp;" "&amp;MAX($AD$13:$AD230)+INDEX($C$13:N230,MATCH($V$6&amp;" "&amp;MAX($AD$13:$AD230),$C$13:$C230,0),12)),"")</f>
        <v/>
      </c>
      <c r="D231" s="210" t="str">
        <f>IF('BOM_Phan II'!$X231=1,'BOM_Phan II'!C231,"")</f>
        <v/>
      </c>
      <c r="E231" s="210" t="str">
        <f>IF('BOM_Phan II'!$X231=1,'BOM_Phan II'!D231,"")</f>
        <v/>
      </c>
      <c r="F231" s="210" t="str">
        <f>IF('BOM_Phan II'!$X231=1,'BOM_Phan II'!E231,"")</f>
        <v/>
      </c>
      <c r="G231" s="210" t="str">
        <f>IF('BOM_Phan II'!$X231=1,'BOM_Phan II'!F231,"")</f>
        <v/>
      </c>
      <c r="H231" s="210" t="str">
        <f>IF('BOM_Phan II'!$X231=1,'BOM_Phan II'!G231,"")</f>
        <v/>
      </c>
      <c r="I231" s="210" t="str">
        <f>IF('BOM_Phan II'!$X231=1,'BOM_Phan II'!H231,"")</f>
        <v/>
      </c>
      <c r="J231" s="210" t="str">
        <f t="shared" si="38"/>
        <v/>
      </c>
      <c r="K231" s="210" t="str">
        <f t="shared" si="39"/>
        <v/>
      </c>
      <c r="L231" s="210" t="str">
        <f t="shared" si="40"/>
        <v/>
      </c>
      <c r="M231" s="210" t="str">
        <f t="shared" si="41"/>
        <v/>
      </c>
      <c r="N231" s="210" t="str">
        <f t="shared" si="42"/>
        <v/>
      </c>
      <c r="O231" s="210" t="str">
        <f t="shared" si="43"/>
        <v/>
      </c>
      <c r="P231" s="84" t="str">
        <f t="shared" si="47"/>
        <v/>
      </c>
      <c r="Q231" s="209"/>
      <c r="R231" s="70" t="str">
        <f>IF(S231="IN",'BOM_Phan II'!$Y$3,"")</f>
        <v/>
      </c>
      <c r="S231" s="69" t="str">
        <f t="shared" si="44"/>
        <v/>
      </c>
      <c r="T231">
        <f t="shared" si="34"/>
        <v>6</v>
      </c>
      <c r="U231" t="str">
        <f t="shared" si="35"/>
        <v>KIỆN 4</v>
      </c>
      <c r="V231" t="str">
        <f>IFERROR(IF(C231&lt;&gt;"","",IF('BOM_Phan II'!$X231=1,'BOM_Phan II'!Y231*$S$6,"")),"")</f>
        <v/>
      </c>
      <c r="W231" s="3" t="str">
        <f t="shared" si="45"/>
        <v>KIỆN</v>
      </c>
      <c r="AD231" s="3" t="str">
        <f t="shared" si="46"/>
        <v/>
      </c>
    </row>
    <row r="232" spans="1:30" ht="27" hidden="1" customHeight="1">
      <c r="A232" s="70" t="str">
        <f t="shared" si="36"/>
        <v/>
      </c>
      <c r="B232" s="70" t="str">
        <f t="shared" si="37"/>
        <v/>
      </c>
      <c r="C232" s="208" t="str">
        <f>IF(IFERROR(IF(D232="","",VALUE(LEFT(D232,1))),"IN")="IN",IF(D232="I","KIỆN 1",$V$6&amp;" "&amp;MAX($AD$13:$AD231)+INDEX($C$13:N231,MATCH($V$6&amp;" "&amp;MAX($AD$13:$AD231),$C$13:$C231,0),12)),"")</f>
        <v/>
      </c>
      <c r="D232" s="210" t="str">
        <f>IF('BOM_Phan II'!$X232=1,'BOM_Phan II'!C232,"")</f>
        <v/>
      </c>
      <c r="E232" s="210" t="str">
        <f>IF('BOM_Phan II'!$X232=1,'BOM_Phan II'!D232,"")</f>
        <v/>
      </c>
      <c r="F232" s="210" t="str">
        <f>IF('BOM_Phan II'!$X232=1,'BOM_Phan II'!E232,"")</f>
        <v/>
      </c>
      <c r="G232" s="210" t="str">
        <f>IF('BOM_Phan II'!$X232=1,'BOM_Phan II'!F232,"")</f>
        <v/>
      </c>
      <c r="H232" s="210" t="str">
        <f>IF('BOM_Phan II'!$X232=1,'BOM_Phan II'!G232,"")</f>
        <v/>
      </c>
      <c r="I232" s="210" t="str">
        <f>IF('BOM_Phan II'!$X232=1,'BOM_Phan II'!H232,"")</f>
        <v/>
      </c>
      <c r="J232" s="210" t="str">
        <f t="shared" si="38"/>
        <v/>
      </c>
      <c r="K232" s="210" t="str">
        <f t="shared" si="39"/>
        <v/>
      </c>
      <c r="L232" s="210" t="str">
        <f t="shared" si="40"/>
        <v/>
      </c>
      <c r="M232" s="210" t="str">
        <f t="shared" si="41"/>
        <v/>
      </c>
      <c r="N232" s="210" t="str">
        <f t="shared" si="42"/>
        <v/>
      </c>
      <c r="O232" s="210" t="str">
        <f t="shared" si="43"/>
        <v/>
      </c>
      <c r="P232" s="84" t="str">
        <f t="shared" si="47"/>
        <v/>
      </c>
      <c r="Q232" s="209"/>
      <c r="R232" s="70" t="str">
        <f>IF(S232="IN",'BOM_Phan II'!$Y$3,"")</f>
        <v/>
      </c>
      <c r="S232" s="69" t="str">
        <f t="shared" si="44"/>
        <v/>
      </c>
      <c r="T232">
        <f t="shared" ref="T232:T295" si="48">IF($O$13="XK_CHUẨN 1",1,IF($O$13="XK_CHUẨN 2",2,IF($O$13="XK_CHUẨN 3",3,IF($O$13="XK_CHUẨN 4-ĐI CONT",4,IF($O$13="XK_CHUẨN 5-ĐI AIR",5,IF($O$13="XK_CHUẨN 5-AIR PALLET",51,IF($O$13="TIÊU CHUẨN DỰ ÁN",6,"")))))))</f>
        <v>6</v>
      </c>
      <c r="U232" t="str">
        <f t="shared" ref="U232:U295" si="49">IF(C232="",U231,C232)</f>
        <v>KIỆN 4</v>
      </c>
      <c r="V232" t="str">
        <f>IFERROR(IF(C232&lt;&gt;"","",IF('BOM_Phan II'!$X232=1,'BOM_Phan II'!Y232*$S$6,"")),"")</f>
        <v/>
      </c>
      <c r="W232" s="3" t="str">
        <f t="shared" si="45"/>
        <v>KIỆN</v>
      </c>
      <c r="AD232" s="3" t="str">
        <f t="shared" si="46"/>
        <v/>
      </c>
    </row>
    <row r="233" spans="1:30" ht="27" hidden="1" customHeight="1">
      <c r="A233" s="70" t="str">
        <f t="shared" si="36"/>
        <v/>
      </c>
      <c r="B233" s="70" t="str">
        <f t="shared" si="37"/>
        <v/>
      </c>
      <c r="C233" s="208" t="str">
        <f>IF(IFERROR(IF(D233="","",VALUE(LEFT(D233,1))),"IN")="IN",IF(D233="I","KIỆN 1",$V$6&amp;" "&amp;MAX($AD$13:$AD232)+INDEX($C$13:N232,MATCH($V$6&amp;" "&amp;MAX($AD$13:$AD232),$C$13:$C232,0),12)),"")</f>
        <v/>
      </c>
      <c r="D233" s="210" t="str">
        <f>IF('BOM_Phan II'!$X233=1,'BOM_Phan II'!C233,"")</f>
        <v/>
      </c>
      <c r="E233" s="210" t="str">
        <f>IF('BOM_Phan II'!$X233=1,'BOM_Phan II'!D233,"")</f>
        <v/>
      </c>
      <c r="F233" s="210" t="str">
        <f>IF('BOM_Phan II'!$X233=1,'BOM_Phan II'!E233,"")</f>
        <v/>
      </c>
      <c r="G233" s="210" t="str">
        <f>IF('BOM_Phan II'!$X233=1,'BOM_Phan II'!F233,"")</f>
        <v/>
      </c>
      <c r="H233" s="210" t="str">
        <f>IF('BOM_Phan II'!$X233=1,'BOM_Phan II'!G233,"")</f>
        <v/>
      </c>
      <c r="I233" s="210" t="str">
        <f>IF('BOM_Phan II'!$X233=1,'BOM_Phan II'!H233,"")</f>
        <v/>
      </c>
      <c r="J233" s="210" t="str">
        <f t="shared" si="38"/>
        <v/>
      </c>
      <c r="K233" s="210" t="str">
        <f t="shared" si="39"/>
        <v/>
      </c>
      <c r="L233" s="210" t="str">
        <f t="shared" si="40"/>
        <v/>
      </c>
      <c r="M233" s="210" t="str">
        <f t="shared" si="41"/>
        <v/>
      </c>
      <c r="N233" s="210" t="str">
        <f t="shared" si="42"/>
        <v/>
      </c>
      <c r="O233" s="210" t="str">
        <f t="shared" si="43"/>
        <v/>
      </c>
      <c r="P233" s="84" t="str">
        <f t="shared" si="47"/>
        <v/>
      </c>
      <c r="Q233" s="209"/>
      <c r="R233" s="70" t="str">
        <f>IF(S233="IN",'BOM_Phan II'!$Y$3,"")</f>
        <v/>
      </c>
      <c r="S233" s="69" t="str">
        <f t="shared" si="44"/>
        <v/>
      </c>
      <c r="T233">
        <f t="shared" si="48"/>
        <v>6</v>
      </c>
      <c r="U233" t="str">
        <f t="shared" si="49"/>
        <v>KIỆN 4</v>
      </c>
      <c r="V233" t="str">
        <f>IFERROR(IF(C233&lt;&gt;"","",IF('BOM_Phan II'!$X233=1,'BOM_Phan II'!Y233*$S$6,"")),"")</f>
        <v/>
      </c>
      <c r="W233" s="3" t="str">
        <f t="shared" si="45"/>
        <v>KIỆN</v>
      </c>
      <c r="AD233" s="3" t="str">
        <f t="shared" si="46"/>
        <v/>
      </c>
    </row>
    <row r="234" spans="1:30" ht="27" hidden="1" customHeight="1">
      <c r="A234" s="70" t="str">
        <f t="shared" si="36"/>
        <v/>
      </c>
      <c r="B234" s="70" t="str">
        <f t="shared" si="37"/>
        <v/>
      </c>
      <c r="C234" s="208" t="str">
        <f>IF(IFERROR(IF(D234="","",VALUE(LEFT(D234,1))),"IN")="IN",IF(D234="I","KIỆN 1",$V$6&amp;" "&amp;MAX($AD$13:$AD233)+INDEX($C$13:N233,MATCH($V$6&amp;" "&amp;MAX($AD$13:$AD233),$C$13:$C233,0),12)),"")</f>
        <v/>
      </c>
      <c r="D234" s="210" t="str">
        <f>IF('BOM_Phan II'!$X234=1,'BOM_Phan II'!C234,"")</f>
        <v/>
      </c>
      <c r="E234" s="210" t="str">
        <f>IF('BOM_Phan II'!$X234=1,'BOM_Phan II'!D234,"")</f>
        <v/>
      </c>
      <c r="F234" s="210" t="str">
        <f>IF('BOM_Phan II'!$X234=1,'BOM_Phan II'!E234,"")</f>
        <v/>
      </c>
      <c r="G234" s="210" t="str">
        <f>IF('BOM_Phan II'!$X234=1,'BOM_Phan II'!F234,"")</f>
        <v/>
      </c>
      <c r="H234" s="210" t="str">
        <f>IF('BOM_Phan II'!$X234=1,'BOM_Phan II'!G234,"")</f>
        <v/>
      </c>
      <c r="I234" s="210" t="str">
        <f>IF('BOM_Phan II'!$X234=1,'BOM_Phan II'!H234,"")</f>
        <v/>
      </c>
      <c r="J234" s="210" t="str">
        <f t="shared" si="38"/>
        <v/>
      </c>
      <c r="K234" s="210" t="str">
        <f t="shared" si="39"/>
        <v/>
      </c>
      <c r="L234" s="210" t="str">
        <f t="shared" si="40"/>
        <v/>
      </c>
      <c r="M234" s="210" t="str">
        <f t="shared" si="41"/>
        <v/>
      </c>
      <c r="N234" s="210" t="str">
        <f t="shared" si="42"/>
        <v/>
      </c>
      <c r="O234" s="210" t="str">
        <f t="shared" si="43"/>
        <v/>
      </c>
      <c r="P234" s="84" t="str">
        <f t="shared" si="47"/>
        <v/>
      </c>
      <c r="Q234" s="209"/>
      <c r="R234" s="70" t="str">
        <f>IF(S234="IN",'BOM_Phan II'!$Y$3,"")</f>
        <v/>
      </c>
      <c r="S234" s="69" t="str">
        <f t="shared" si="44"/>
        <v/>
      </c>
      <c r="T234">
        <f t="shared" si="48"/>
        <v>6</v>
      </c>
      <c r="U234" t="str">
        <f t="shared" si="49"/>
        <v>KIỆN 4</v>
      </c>
      <c r="V234" t="str">
        <f>IFERROR(IF(C234&lt;&gt;"","",IF('BOM_Phan II'!$X234=1,'BOM_Phan II'!Y234*$S$6,"")),"")</f>
        <v/>
      </c>
      <c r="W234" s="3" t="str">
        <f t="shared" si="45"/>
        <v>KIỆN</v>
      </c>
      <c r="AD234" s="3" t="str">
        <f t="shared" si="46"/>
        <v/>
      </c>
    </row>
    <row r="235" spans="1:30" ht="27" hidden="1" customHeight="1">
      <c r="A235" s="70" t="str">
        <f t="shared" si="36"/>
        <v/>
      </c>
      <c r="B235" s="70" t="str">
        <f t="shared" si="37"/>
        <v/>
      </c>
      <c r="C235" s="208" t="str">
        <f>IF(IFERROR(IF(D235="","",VALUE(LEFT(D235,1))),"IN")="IN",IF(D235="I","KIỆN 1",$V$6&amp;" "&amp;MAX($AD$13:$AD234)+INDEX($C$13:N234,MATCH($V$6&amp;" "&amp;MAX($AD$13:$AD234),$C$13:$C234,0),12)),"")</f>
        <v/>
      </c>
      <c r="D235" s="210" t="str">
        <f>IF('BOM_Phan II'!$X235=1,'BOM_Phan II'!C235,"")</f>
        <v/>
      </c>
      <c r="E235" s="210" t="str">
        <f>IF('BOM_Phan II'!$X235=1,'BOM_Phan II'!D235,"")</f>
        <v/>
      </c>
      <c r="F235" s="210" t="str">
        <f>IF('BOM_Phan II'!$X235=1,'BOM_Phan II'!E235,"")</f>
        <v/>
      </c>
      <c r="G235" s="210" t="str">
        <f>IF('BOM_Phan II'!$X235=1,'BOM_Phan II'!F235,"")</f>
        <v/>
      </c>
      <c r="H235" s="210" t="str">
        <f>IF('BOM_Phan II'!$X235=1,'BOM_Phan II'!G235,"")</f>
        <v/>
      </c>
      <c r="I235" s="210" t="str">
        <f>IF('BOM_Phan II'!$X235=1,'BOM_Phan II'!H235,"")</f>
        <v/>
      </c>
      <c r="J235" s="210" t="str">
        <f t="shared" si="38"/>
        <v/>
      </c>
      <c r="K235" s="210" t="str">
        <f t="shared" si="39"/>
        <v/>
      </c>
      <c r="L235" s="210" t="str">
        <f t="shared" si="40"/>
        <v/>
      </c>
      <c r="M235" s="210" t="str">
        <f t="shared" si="41"/>
        <v/>
      </c>
      <c r="N235" s="210" t="str">
        <f t="shared" si="42"/>
        <v/>
      </c>
      <c r="O235" s="210" t="str">
        <f t="shared" si="43"/>
        <v/>
      </c>
      <c r="P235" s="84" t="str">
        <f t="shared" si="47"/>
        <v/>
      </c>
      <c r="Q235" s="209"/>
      <c r="R235" s="70" t="str">
        <f>IF(S235="IN",'BOM_Phan II'!$Y$3,"")</f>
        <v/>
      </c>
      <c r="S235" s="69" t="str">
        <f t="shared" si="44"/>
        <v/>
      </c>
      <c r="T235">
        <f t="shared" si="48"/>
        <v>6</v>
      </c>
      <c r="U235" t="str">
        <f t="shared" si="49"/>
        <v>KIỆN 4</v>
      </c>
      <c r="V235" t="str">
        <f>IFERROR(IF(C235&lt;&gt;"","",IF('BOM_Phan II'!$X235=1,'BOM_Phan II'!Y235*$S$6,"")),"")</f>
        <v/>
      </c>
      <c r="W235" s="3" t="str">
        <f t="shared" si="45"/>
        <v>KIỆN</v>
      </c>
      <c r="AD235" s="3" t="str">
        <f t="shared" si="46"/>
        <v/>
      </c>
    </row>
    <row r="236" spans="1:30" ht="27" hidden="1" customHeight="1">
      <c r="A236" s="70" t="str">
        <f t="shared" si="36"/>
        <v/>
      </c>
      <c r="B236" s="70" t="str">
        <f t="shared" si="37"/>
        <v/>
      </c>
      <c r="C236" s="208" t="str">
        <f>IF(IFERROR(IF(D236="","",VALUE(LEFT(D236,1))),"IN")="IN",IF(D236="I","KIỆN 1",$V$6&amp;" "&amp;MAX($AD$13:$AD235)+INDEX($C$13:N235,MATCH($V$6&amp;" "&amp;MAX($AD$13:$AD235),$C$13:$C235,0),12)),"")</f>
        <v/>
      </c>
      <c r="D236" s="210" t="str">
        <f>IF('BOM_Phan II'!$X236=1,'BOM_Phan II'!C236,"")</f>
        <v/>
      </c>
      <c r="E236" s="210" t="str">
        <f>IF('BOM_Phan II'!$X236=1,'BOM_Phan II'!D236,"")</f>
        <v/>
      </c>
      <c r="F236" s="210" t="str">
        <f>IF('BOM_Phan II'!$X236=1,'BOM_Phan II'!E236,"")</f>
        <v/>
      </c>
      <c r="G236" s="210" t="str">
        <f>IF('BOM_Phan II'!$X236=1,'BOM_Phan II'!F236,"")</f>
        <v/>
      </c>
      <c r="H236" s="210" t="str">
        <f>IF('BOM_Phan II'!$X236=1,'BOM_Phan II'!G236,"")</f>
        <v/>
      </c>
      <c r="I236" s="210" t="str">
        <f>IF('BOM_Phan II'!$X236=1,'BOM_Phan II'!H236,"")</f>
        <v/>
      </c>
      <c r="J236" s="210" t="str">
        <f t="shared" si="38"/>
        <v/>
      </c>
      <c r="K236" s="210" t="str">
        <f t="shared" si="39"/>
        <v/>
      </c>
      <c r="L236" s="210" t="str">
        <f t="shared" si="40"/>
        <v/>
      </c>
      <c r="M236" s="210" t="str">
        <f t="shared" si="41"/>
        <v/>
      </c>
      <c r="N236" s="210" t="str">
        <f t="shared" si="42"/>
        <v/>
      </c>
      <c r="O236" s="210" t="str">
        <f t="shared" si="43"/>
        <v/>
      </c>
      <c r="P236" s="84" t="str">
        <f t="shared" si="47"/>
        <v/>
      </c>
      <c r="Q236" s="209"/>
      <c r="R236" s="70" t="str">
        <f>IF(S236="IN",'BOM_Phan II'!$Y$3,"")</f>
        <v/>
      </c>
      <c r="S236" s="69" t="str">
        <f t="shared" si="44"/>
        <v/>
      </c>
      <c r="T236">
        <f t="shared" si="48"/>
        <v>6</v>
      </c>
      <c r="U236" t="str">
        <f t="shared" si="49"/>
        <v>KIỆN 4</v>
      </c>
      <c r="V236" t="str">
        <f>IFERROR(IF(C236&lt;&gt;"","",IF('BOM_Phan II'!$X236=1,'BOM_Phan II'!Y236*$S$6,"")),"")</f>
        <v/>
      </c>
      <c r="W236" s="3" t="str">
        <f t="shared" si="45"/>
        <v>KIỆN</v>
      </c>
      <c r="AD236" s="3" t="str">
        <f t="shared" si="46"/>
        <v/>
      </c>
    </row>
    <row r="237" spans="1:30" ht="27" hidden="1" customHeight="1">
      <c r="A237" s="70" t="str">
        <f t="shared" si="36"/>
        <v/>
      </c>
      <c r="B237" s="70" t="str">
        <f t="shared" si="37"/>
        <v/>
      </c>
      <c r="C237" s="208" t="str">
        <f>IF(IFERROR(IF(D237="","",VALUE(LEFT(D237,1))),"IN")="IN",IF(D237="I","KIỆN 1",$V$6&amp;" "&amp;MAX($AD$13:$AD236)+INDEX($C$13:N236,MATCH($V$6&amp;" "&amp;MAX($AD$13:$AD236),$C$13:$C236,0),12)),"")</f>
        <v/>
      </c>
      <c r="D237" s="210" t="str">
        <f>IF('BOM_Phan II'!$X237=1,'BOM_Phan II'!C237,"")</f>
        <v/>
      </c>
      <c r="E237" s="210" t="str">
        <f>IF('BOM_Phan II'!$X237=1,'BOM_Phan II'!D237,"")</f>
        <v/>
      </c>
      <c r="F237" s="210" t="str">
        <f>IF('BOM_Phan II'!$X237=1,'BOM_Phan II'!E237,"")</f>
        <v/>
      </c>
      <c r="G237" s="210" t="str">
        <f>IF('BOM_Phan II'!$X237=1,'BOM_Phan II'!F237,"")</f>
        <v/>
      </c>
      <c r="H237" s="210" t="str">
        <f>IF('BOM_Phan II'!$X237=1,'BOM_Phan II'!G237,"")</f>
        <v/>
      </c>
      <c r="I237" s="210" t="str">
        <f>IF('BOM_Phan II'!$X237=1,'BOM_Phan II'!H237,"")</f>
        <v/>
      </c>
      <c r="J237" s="210" t="str">
        <f t="shared" si="38"/>
        <v/>
      </c>
      <c r="K237" s="210" t="str">
        <f t="shared" si="39"/>
        <v/>
      </c>
      <c r="L237" s="210" t="str">
        <f t="shared" si="40"/>
        <v/>
      </c>
      <c r="M237" s="210" t="str">
        <f t="shared" si="41"/>
        <v/>
      </c>
      <c r="N237" s="210" t="str">
        <f t="shared" si="42"/>
        <v/>
      </c>
      <c r="O237" s="210" t="str">
        <f t="shared" si="43"/>
        <v/>
      </c>
      <c r="P237" s="84" t="str">
        <f t="shared" si="47"/>
        <v/>
      </c>
      <c r="Q237" s="209"/>
      <c r="R237" s="70" t="str">
        <f>IF(S237="IN",'BOM_Phan II'!$Y$3,"")</f>
        <v/>
      </c>
      <c r="S237" s="69" t="str">
        <f t="shared" si="44"/>
        <v/>
      </c>
      <c r="T237">
        <f t="shared" si="48"/>
        <v>6</v>
      </c>
      <c r="U237" t="str">
        <f t="shared" si="49"/>
        <v>KIỆN 4</v>
      </c>
      <c r="V237" t="str">
        <f>IFERROR(IF(C237&lt;&gt;"","",IF('BOM_Phan II'!$X237=1,'BOM_Phan II'!Y237*$S$6,"")),"")</f>
        <v/>
      </c>
      <c r="W237" s="3" t="str">
        <f t="shared" si="45"/>
        <v>KIỆN</v>
      </c>
      <c r="AD237" s="3" t="str">
        <f t="shared" si="46"/>
        <v/>
      </c>
    </row>
    <row r="238" spans="1:30" ht="27" hidden="1" customHeight="1">
      <c r="A238" s="70" t="str">
        <f t="shared" si="36"/>
        <v/>
      </c>
      <c r="B238" s="70" t="str">
        <f t="shared" si="37"/>
        <v/>
      </c>
      <c r="C238" s="208" t="str">
        <f>IF(IFERROR(IF(D238="","",VALUE(LEFT(D238,1))),"IN")="IN",IF(D238="I","KIỆN 1",$V$6&amp;" "&amp;MAX($AD$13:$AD237)+INDEX($C$13:N237,MATCH($V$6&amp;" "&amp;MAX($AD$13:$AD237),$C$13:$C237,0),12)),"")</f>
        <v/>
      </c>
      <c r="D238" s="210" t="str">
        <f>IF('BOM_Phan II'!$X238=1,'BOM_Phan II'!C238,"")</f>
        <v/>
      </c>
      <c r="E238" s="210" t="str">
        <f>IF('BOM_Phan II'!$X238=1,'BOM_Phan II'!D238,"")</f>
        <v/>
      </c>
      <c r="F238" s="210" t="str">
        <f>IF('BOM_Phan II'!$X238=1,'BOM_Phan II'!E238,"")</f>
        <v/>
      </c>
      <c r="G238" s="210" t="str">
        <f>IF('BOM_Phan II'!$X238=1,'BOM_Phan II'!F238,"")</f>
        <v/>
      </c>
      <c r="H238" s="210" t="str">
        <f>IF('BOM_Phan II'!$X238=1,'BOM_Phan II'!G238,"")</f>
        <v/>
      </c>
      <c r="I238" s="210" t="str">
        <f>IF('BOM_Phan II'!$X238=1,'BOM_Phan II'!H238,"")</f>
        <v/>
      </c>
      <c r="J238" s="210" t="str">
        <f t="shared" si="38"/>
        <v/>
      </c>
      <c r="K238" s="210" t="str">
        <f t="shared" si="39"/>
        <v/>
      </c>
      <c r="L238" s="210" t="str">
        <f t="shared" si="40"/>
        <v/>
      </c>
      <c r="M238" s="210" t="str">
        <f t="shared" si="41"/>
        <v/>
      </c>
      <c r="N238" s="210" t="str">
        <f t="shared" si="42"/>
        <v/>
      </c>
      <c r="O238" s="210" t="str">
        <f t="shared" si="43"/>
        <v/>
      </c>
      <c r="P238" s="84" t="str">
        <f t="shared" si="47"/>
        <v/>
      </c>
      <c r="Q238" s="209"/>
      <c r="R238" s="70" t="str">
        <f>IF(S238="IN",'BOM_Phan II'!$Y$3,"")</f>
        <v/>
      </c>
      <c r="S238" s="69" t="str">
        <f t="shared" si="44"/>
        <v/>
      </c>
      <c r="T238">
        <f t="shared" si="48"/>
        <v>6</v>
      </c>
      <c r="U238" t="str">
        <f t="shared" si="49"/>
        <v>KIỆN 4</v>
      </c>
      <c r="V238" t="str">
        <f>IFERROR(IF(C238&lt;&gt;"","",IF('BOM_Phan II'!$X238=1,'BOM_Phan II'!Y238*$S$6,"")),"")</f>
        <v/>
      </c>
      <c r="W238" s="3" t="str">
        <f t="shared" si="45"/>
        <v>KIỆN</v>
      </c>
      <c r="AD238" s="3" t="str">
        <f t="shared" si="46"/>
        <v/>
      </c>
    </row>
    <row r="239" spans="1:30" ht="27" hidden="1" customHeight="1">
      <c r="A239" s="70" t="str">
        <f t="shared" si="36"/>
        <v/>
      </c>
      <c r="B239" s="70" t="str">
        <f t="shared" si="37"/>
        <v/>
      </c>
      <c r="C239" s="208" t="str">
        <f>IF(IFERROR(IF(D239="","",VALUE(LEFT(D239,1))),"IN")="IN",IF(D239="I","KIỆN 1",$V$6&amp;" "&amp;MAX($AD$13:$AD238)+INDEX($C$13:N238,MATCH($V$6&amp;" "&amp;MAX($AD$13:$AD238),$C$13:$C238,0),12)),"")</f>
        <v/>
      </c>
      <c r="D239" s="210" t="str">
        <f>IF('BOM_Phan II'!$X239=1,'BOM_Phan II'!C239,"")</f>
        <v/>
      </c>
      <c r="E239" s="210" t="str">
        <f>IF('BOM_Phan II'!$X239=1,'BOM_Phan II'!D239,"")</f>
        <v/>
      </c>
      <c r="F239" s="210" t="str">
        <f>IF('BOM_Phan II'!$X239=1,'BOM_Phan II'!E239,"")</f>
        <v/>
      </c>
      <c r="G239" s="210" t="str">
        <f>IF('BOM_Phan II'!$X239=1,'BOM_Phan II'!F239,"")</f>
        <v/>
      </c>
      <c r="H239" s="210" t="str">
        <f>IF('BOM_Phan II'!$X239=1,'BOM_Phan II'!G239,"")</f>
        <v/>
      </c>
      <c r="I239" s="210" t="str">
        <f>IF('BOM_Phan II'!$X239=1,'BOM_Phan II'!H239,"")</f>
        <v/>
      </c>
      <c r="J239" s="210" t="str">
        <f t="shared" si="38"/>
        <v/>
      </c>
      <c r="K239" s="210" t="str">
        <f t="shared" si="39"/>
        <v/>
      </c>
      <c r="L239" s="210" t="str">
        <f t="shared" si="40"/>
        <v/>
      </c>
      <c r="M239" s="210" t="str">
        <f t="shared" si="41"/>
        <v/>
      </c>
      <c r="N239" s="210" t="str">
        <f t="shared" si="42"/>
        <v/>
      </c>
      <c r="O239" s="210" t="str">
        <f t="shared" si="43"/>
        <v/>
      </c>
      <c r="P239" s="84" t="str">
        <f t="shared" si="47"/>
        <v/>
      </c>
      <c r="Q239" s="209"/>
      <c r="R239" s="70" t="str">
        <f>IF(S239="IN",'BOM_Phan II'!$Y$3,"")</f>
        <v/>
      </c>
      <c r="S239" s="69" t="str">
        <f t="shared" si="44"/>
        <v/>
      </c>
      <c r="T239">
        <f t="shared" si="48"/>
        <v>6</v>
      </c>
      <c r="U239" t="str">
        <f t="shared" si="49"/>
        <v>KIỆN 4</v>
      </c>
      <c r="V239" t="str">
        <f>IFERROR(IF(C239&lt;&gt;"","",IF('BOM_Phan II'!$X239=1,'BOM_Phan II'!Y239*$S$6,"")),"")</f>
        <v/>
      </c>
      <c r="W239" s="3" t="str">
        <f t="shared" si="45"/>
        <v>KIỆN</v>
      </c>
      <c r="AD239" s="3" t="str">
        <f t="shared" si="46"/>
        <v/>
      </c>
    </row>
    <row r="240" spans="1:30" ht="27" hidden="1" customHeight="1">
      <c r="A240" s="70" t="str">
        <f t="shared" si="36"/>
        <v/>
      </c>
      <c r="B240" s="70" t="str">
        <f t="shared" si="37"/>
        <v/>
      </c>
      <c r="C240" s="208" t="str">
        <f>IF(IFERROR(IF(D240="","",VALUE(LEFT(D240,1))),"IN")="IN",IF(D240="I","KIỆN 1",$V$6&amp;" "&amp;MAX($AD$13:$AD239)+INDEX($C$13:N239,MATCH($V$6&amp;" "&amp;MAX($AD$13:$AD239),$C$13:$C239,0),12)),"")</f>
        <v/>
      </c>
      <c r="D240" s="210" t="str">
        <f>IF('BOM_Phan II'!$X240=1,'BOM_Phan II'!C240,"")</f>
        <v/>
      </c>
      <c r="E240" s="210" t="str">
        <f>IF('BOM_Phan II'!$X240=1,'BOM_Phan II'!D240,"")</f>
        <v/>
      </c>
      <c r="F240" s="210" t="str">
        <f>IF('BOM_Phan II'!$X240=1,'BOM_Phan II'!E240,"")</f>
        <v/>
      </c>
      <c r="G240" s="210" t="str">
        <f>IF('BOM_Phan II'!$X240=1,'BOM_Phan II'!F240,"")</f>
        <v/>
      </c>
      <c r="H240" s="210" t="str">
        <f>IF('BOM_Phan II'!$X240=1,'BOM_Phan II'!G240,"")</f>
        <v/>
      </c>
      <c r="I240" s="210" t="str">
        <f>IF('BOM_Phan II'!$X240=1,'BOM_Phan II'!H240,"")</f>
        <v/>
      </c>
      <c r="J240" s="210" t="str">
        <f t="shared" si="38"/>
        <v/>
      </c>
      <c r="K240" s="210" t="str">
        <f t="shared" si="39"/>
        <v/>
      </c>
      <c r="L240" s="210" t="str">
        <f t="shared" si="40"/>
        <v/>
      </c>
      <c r="M240" s="210" t="str">
        <f t="shared" si="41"/>
        <v/>
      </c>
      <c r="N240" s="210" t="str">
        <f t="shared" si="42"/>
        <v/>
      </c>
      <c r="O240" s="210" t="str">
        <f t="shared" si="43"/>
        <v/>
      </c>
      <c r="P240" s="84" t="str">
        <f t="shared" si="47"/>
        <v/>
      </c>
      <c r="Q240" s="209"/>
      <c r="R240" s="70" t="str">
        <f>IF(S240="IN",'BOM_Phan II'!$Y$3,"")</f>
        <v/>
      </c>
      <c r="S240" s="69" t="str">
        <f t="shared" si="44"/>
        <v/>
      </c>
      <c r="T240">
        <f t="shared" si="48"/>
        <v>6</v>
      </c>
      <c r="U240" t="str">
        <f t="shared" si="49"/>
        <v>KIỆN 4</v>
      </c>
      <c r="V240" t="str">
        <f>IFERROR(IF(C240&lt;&gt;"","",IF('BOM_Phan II'!$X240=1,'BOM_Phan II'!Y240*$S$6,"")),"")</f>
        <v/>
      </c>
      <c r="W240" s="3" t="str">
        <f t="shared" si="45"/>
        <v>KIỆN</v>
      </c>
      <c r="AD240" s="3" t="str">
        <f t="shared" si="46"/>
        <v/>
      </c>
    </row>
    <row r="241" spans="1:30" ht="27" hidden="1" customHeight="1">
      <c r="A241" s="70" t="str">
        <f t="shared" si="36"/>
        <v/>
      </c>
      <c r="B241" s="70" t="str">
        <f t="shared" si="37"/>
        <v/>
      </c>
      <c r="C241" s="208" t="str">
        <f>IF(IFERROR(IF(D241="","",VALUE(LEFT(D241,1))),"IN")="IN",IF(D241="I","KIỆN 1",$V$6&amp;" "&amp;MAX($AD$13:$AD240)+INDEX($C$13:N240,MATCH($V$6&amp;" "&amp;MAX($AD$13:$AD240),$C$13:$C240,0),12)),"")</f>
        <v/>
      </c>
      <c r="D241" s="210" t="str">
        <f>IF('BOM_Phan II'!$X241=1,'BOM_Phan II'!C241,"")</f>
        <v/>
      </c>
      <c r="E241" s="210" t="str">
        <f>IF('BOM_Phan II'!$X241=1,'BOM_Phan II'!D241,"")</f>
        <v/>
      </c>
      <c r="F241" s="210" t="str">
        <f>IF('BOM_Phan II'!$X241=1,'BOM_Phan II'!E241,"")</f>
        <v/>
      </c>
      <c r="G241" s="210" t="str">
        <f>IF('BOM_Phan II'!$X241=1,'BOM_Phan II'!F241,"")</f>
        <v/>
      </c>
      <c r="H241" s="210" t="str">
        <f>IF('BOM_Phan II'!$X241=1,'BOM_Phan II'!G241,"")</f>
        <v/>
      </c>
      <c r="I241" s="210" t="str">
        <f>IF('BOM_Phan II'!$X241=1,'BOM_Phan II'!H241,"")</f>
        <v/>
      </c>
      <c r="J241" s="210" t="str">
        <f t="shared" si="38"/>
        <v/>
      </c>
      <c r="K241" s="210" t="str">
        <f t="shared" si="39"/>
        <v/>
      </c>
      <c r="L241" s="210" t="str">
        <f t="shared" si="40"/>
        <v/>
      </c>
      <c r="M241" s="210" t="str">
        <f t="shared" si="41"/>
        <v/>
      </c>
      <c r="N241" s="210" t="str">
        <f t="shared" si="42"/>
        <v/>
      </c>
      <c r="O241" s="210" t="str">
        <f t="shared" si="43"/>
        <v/>
      </c>
      <c r="P241" s="84" t="str">
        <f t="shared" si="47"/>
        <v/>
      </c>
      <c r="Q241" s="209"/>
      <c r="R241" s="70" t="str">
        <f>IF(S241="IN",'BOM_Phan II'!$Y$3,"")</f>
        <v/>
      </c>
      <c r="S241" s="69" t="str">
        <f t="shared" si="44"/>
        <v/>
      </c>
      <c r="T241">
        <f t="shared" si="48"/>
        <v>6</v>
      </c>
      <c r="U241" t="str">
        <f t="shared" si="49"/>
        <v>KIỆN 4</v>
      </c>
      <c r="V241" t="str">
        <f>IFERROR(IF(C241&lt;&gt;"","",IF('BOM_Phan II'!$X241=1,'BOM_Phan II'!Y241*$S$6,"")),"")</f>
        <v/>
      </c>
      <c r="W241" s="3" t="str">
        <f t="shared" si="45"/>
        <v>KIỆN</v>
      </c>
      <c r="AD241" s="3" t="str">
        <f t="shared" si="46"/>
        <v/>
      </c>
    </row>
    <row r="242" spans="1:30" ht="27" hidden="1" customHeight="1">
      <c r="A242" s="70" t="str">
        <f t="shared" si="36"/>
        <v/>
      </c>
      <c r="B242" s="70" t="str">
        <f t="shared" si="37"/>
        <v/>
      </c>
      <c r="C242" s="208" t="str">
        <f>IF(IFERROR(IF(D242="","",VALUE(LEFT(D242,1))),"IN")="IN",IF(D242="I","KIỆN 1",$V$6&amp;" "&amp;MAX($AD$13:$AD241)+INDEX($C$13:N241,MATCH($V$6&amp;" "&amp;MAX($AD$13:$AD241),$C$13:$C241,0),12)),"")</f>
        <v/>
      </c>
      <c r="D242" s="210" t="str">
        <f>IF('BOM_Phan II'!$X242=1,'BOM_Phan II'!C242,"")</f>
        <v/>
      </c>
      <c r="E242" s="210" t="str">
        <f>IF('BOM_Phan II'!$X242=1,'BOM_Phan II'!D242,"")</f>
        <v/>
      </c>
      <c r="F242" s="210" t="str">
        <f>IF('BOM_Phan II'!$X242=1,'BOM_Phan II'!E242,"")</f>
        <v/>
      </c>
      <c r="G242" s="210" t="str">
        <f>IF('BOM_Phan II'!$X242=1,'BOM_Phan II'!F242,"")</f>
        <v/>
      </c>
      <c r="H242" s="210" t="str">
        <f>IF('BOM_Phan II'!$X242=1,'BOM_Phan II'!G242,"")</f>
        <v/>
      </c>
      <c r="I242" s="210" t="str">
        <f>IF('BOM_Phan II'!$X242=1,'BOM_Phan II'!H242,"")</f>
        <v/>
      </c>
      <c r="J242" s="210" t="str">
        <f t="shared" si="38"/>
        <v/>
      </c>
      <c r="K242" s="210" t="str">
        <f t="shared" si="39"/>
        <v/>
      </c>
      <c r="L242" s="210" t="str">
        <f t="shared" si="40"/>
        <v/>
      </c>
      <c r="M242" s="210" t="str">
        <f t="shared" si="41"/>
        <v/>
      </c>
      <c r="N242" s="210" t="str">
        <f t="shared" si="42"/>
        <v/>
      </c>
      <c r="O242" s="210" t="str">
        <f t="shared" si="43"/>
        <v/>
      </c>
      <c r="P242" s="84" t="str">
        <f t="shared" si="47"/>
        <v/>
      </c>
      <c r="Q242" s="209"/>
      <c r="R242" s="70" t="str">
        <f>IF(S242="IN",'BOM_Phan II'!$Y$3,"")</f>
        <v/>
      </c>
      <c r="S242" s="69" t="str">
        <f t="shared" si="44"/>
        <v/>
      </c>
      <c r="T242">
        <f t="shared" si="48"/>
        <v>6</v>
      </c>
      <c r="U242" t="str">
        <f t="shared" si="49"/>
        <v>KIỆN 4</v>
      </c>
      <c r="V242" t="str">
        <f>IFERROR(IF(C242&lt;&gt;"","",IF('BOM_Phan II'!$X242=1,'BOM_Phan II'!Y242*$S$6,"")),"")</f>
        <v/>
      </c>
      <c r="W242" s="3" t="str">
        <f t="shared" si="45"/>
        <v>KIỆN</v>
      </c>
      <c r="AD242" s="3" t="str">
        <f t="shared" si="46"/>
        <v/>
      </c>
    </row>
    <row r="243" spans="1:30" ht="27" hidden="1" customHeight="1">
      <c r="A243" s="70" t="str">
        <f t="shared" si="36"/>
        <v/>
      </c>
      <c r="B243" s="70" t="str">
        <f t="shared" si="37"/>
        <v/>
      </c>
      <c r="C243" s="208" t="str">
        <f>IF(IFERROR(IF(D243="","",VALUE(LEFT(D243,1))),"IN")="IN",IF(D243="I","KIỆN 1",$V$6&amp;" "&amp;MAX($AD$13:$AD242)+INDEX($C$13:N242,MATCH($V$6&amp;" "&amp;MAX($AD$13:$AD242),$C$13:$C242,0),12)),"")</f>
        <v/>
      </c>
      <c r="D243" s="210" t="str">
        <f>IF('BOM_Phan II'!$X243=1,'BOM_Phan II'!C243,"")</f>
        <v/>
      </c>
      <c r="E243" s="210" t="str">
        <f>IF('BOM_Phan II'!$X243=1,'BOM_Phan II'!D243,"")</f>
        <v/>
      </c>
      <c r="F243" s="210" t="str">
        <f>IF('BOM_Phan II'!$X243=1,'BOM_Phan II'!E243,"")</f>
        <v/>
      </c>
      <c r="G243" s="210" t="str">
        <f>IF('BOM_Phan II'!$X243=1,'BOM_Phan II'!F243,"")</f>
        <v/>
      </c>
      <c r="H243" s="210" t="str">
        <f>IF('BOM_Phan II'!$X243=1,'BOM_Phan II'!G243,"")</f>
        <v/>
      </c>
      <c r="I243" s="210" t="str">
        <f>IF('BOM_Phan II'!$X243=1,'BOM_Phan II'!H243,"")</f>
        <v/>
      </c>
      <c r="J243" s="210" t="str">
        <f t="shared" si="38"/>
        <v/>
      </c>
      <c r="K243" s="210" t="str">
        <f t="shared" si="39"/>
        <v/>
      </c>
      <c r="L243" s="210" t="str">
        <f t="shared" si="40"/>
        <v/>
      </c>
      <c r="M243" s="210" t="str">
        <f t="shared" si="41"/>
        <v/>
      </c>
      <c r="N243" s="210" t="str">
        <f t="shared" si="42"/>
        <v/>
      </c>
      <c r="O243" s="210" t="str">
        <f t="shared" si="43"/>
        <v/>
      </c>
      <c r="P243" s="84" t="str">
        <f t="shared" si="47"/>
        <v/>
      </c>
      <c r="Q243" s="209"/>
      <c r="R243" s="70" t="str">
        <f>IF(S243="IN",'BOM_Phan II'!$Y$3,"")</f>
        <v/>
      </c>
      <c r="S243" s="69" t="str">
        <f t="shared" si="44"/>
        <v/>
      </c>
      <c r="T243">
        <f t="shared" si="48"/>
        <v>6</v>
      </c>
      <c r="U243" t="str">
        <f t="shared" si="49"/>
        <v>KIỆN 4</v>
      </c>
      <c r="V243" t="str">
        <f>IFERROR(IF(C243&lt;&gt;"","",IF('BOM_Phan II'!$X243=1,'BOM_Phan II'!Y243*$S$6,"")),"")</f>
        <v/>
      </c>
      <c r="W243" s="3" t="str">
        <f t="shared" si="45"/>
        <v>KIỆN</v>
      </c>
      <c r="AD243" s="3" t="str">
        <f t="shared" si="46"/>
        <v/>
      </c>
    </row>
    <row r="244" spans="1:30" ht="27" hidden="1" customHeight="1">
      <c r="A244" s="70" t="str">
        <f t="shared" si="0"/>
        <v/>
      </c>
      <c r="B244" s="70" t="str">
        <f t="shared" si="1"/>
        <v/>
      </c>
      <c r="C244" s="208" t="str">
        <f>IF(IFERROR(IF(D244="","",VALUE(LEFT(D244,1))),"IN")="IN",IF(D244="I","KIỆN 1",$V$6&amp;" "&amp;MAX(#REF!)+INDEX(#REF!,MATCH($V$6&amp;" "&amp;MAX(#REF!),#REF!,0),12)),"")</f>
        <v/>
      </c>
      <c r="D244" s="210" t="str">
        <f>IF('BOM_Phan II'!$X244=1,'BOM_Phan II'!C244,"")</f>
        <v/>
      </c>
      <c r="E244" s="210" t="str">
        <f>IF('BOM_Phan II'!$X244=1,'BOM_Phan II'!D244,"")</f>
        <v/>
      </c>
      <c r="F244" s="210" t="str">
        <f>IF('BOM_Phan II'!$X244=1,'BOM_Phan II'!E244,"")</f>
        <v/>
      </c>
      <c r="G244" s="210" t="str">
        <f>IF('BOM_Phan II'!$X244=1,'BOM_Phan II'!F244,"")</f>
        <v/>
      </c>
      <c r="H244" s="210" t="str">
        <f>IF('BOM_Phan II'!$X244=1,'BOM_Phan II'!G244,"")</f>
        <v/>
      </c>
      <c r="I244" s="210" t="str">
        <f>IF('BOM_Phan II'!$X244=1,'BOM_Phan II'!H244,"")</f>
        <v/>
      </c>
      <c r="J244" s="210" t="str">
        <f t="shared" si="13"/>
        <v/>
      </c>
      <c r="K244" s="210" t="str">
        <f t="shared" si="6"/>
        <v/>
      </c>
      <c r="L244" s="210" t="str">
        <f t="shared" si="7"/>
        <v/>
      </c>
      <c r="M244" s="210" t="str">
        <f t="shared" si="8"/>
        <v/>
      </c>
      <c r="N244" s="210" t="str">
        <f t="shared" si="14"/>
        <v/>
      </c>
      <c r="O244" s="210" t="str">
        <f t="shared" si="15"/>
        <v/>
      </c>
      <c r="P244" s="84" t="str">
        <f t="shared" si="47"/>
        <v/>
      </c>
      <c r="Q244" s="209"/>
      <c r="R244" s="70" t="str">
        <f>IF(S244="IN",'BOM_Phan II'!$Y$3,"")</f>
        <v/>
      </c>
      <c r="S244" s="69" t="str">
        <f t="shared" si="4"/>
        <v/>
      </c>
      <c r="T244">
        <f t="shared" si="48"/>
        <v>6</v>
      </c>
      <c r="U244" t="str">
        <f t="shared" si="49"/>
        <v>KIỆN 4</v>
      </c>
      <c r="V244" t="str">
        <f>IFERROR(IF(C244&lt;&gt;"","",IF('BOM_Phan II'!$X244=1,'BOM_Phan II'!Y244*$S$6,"")),"")</f>
        <v/>
      </c>
      <c r="W244" s="3" t="str">
        <f t="shared" si="11"/>
        <v>KIỆN</v>
      </c>
      <c r="AD244" s="3" t="str">
        <f t="shared" si="12"/>
        <v/>
      </c>
    </row>
    <row r="245" spans="1:30" ht="27" hidden="1" customHeight="1">
      <c r="A245" s="70" t="str">
        <f t="shared" si="0"/>
        <v/>
      </c>
      <c r="B245" s="70" t="str">
        <f t="shared" si="1"/>
        <v/>
      </c>
      <c r="C245" s="208" t="str">
        <f>IF(IFERROR(IF(D245="","",VALUE(LEFT(D245,1))),"IN")="IN",IF(D245="I","KIỆN 1",$V$6&amp;" "&amp;MAX($AD$13:$AD244)+INDEX($C$13:N244,MATCH($V$6&amp;" "&amp;MAX($AD$13:$AD244),$C$13:$C244,0),12)),"")</f>
        <v/>
      </c>
      <c r="D245" s="210" t="str">
        <f>IF('BOM_Phan II'!$X245=1,'BOM_Phan II'!C245,"")</f>
        <v/>
      </c>
      <c r="E245" s="210" t="str">
        <f>IF('BOM_Phan II'!$X245=1,'BOM_Phan II'!D245,"")</f>
        <v/>
      </c>
      <c r="F245" s="210" t="str">
        <f>IF('BOM_Phan II'!$X245=1,'BOM_Phan II'!E245,"")</f>
        <v/>
      </c>
      <c r="G245" s="210" t="str">
        <f>IF('BOM_Phan II'!$X245=1,'BOM_Phan II'!F245,"")</f>
        <v/>
      </c>
      <c r="H245" s="210" t="str">
        <f>IF('BOM_Phan II'!$X245=1,'BOM_Phan II'!G245,"")</f>
        <v/>
      </c>
      <c r="I245" s="210" t="str">
        <f>IF('BOM_Phan II'!$X245=1,'BOM_Phan II'!H245,"")</f>
        <v/>
      </c>
      <c r="J245" s="210" t="str">
        <f t="shared" si="13"/>
        <v/>
      </c>
      <c r="K245" s="210" t="str">
        <f t="shared" si="6"/>
        <v/>
      </c>
      <c r="L245" s="210" t="str">
        <f t="shared" si="7"/>
        <v/>
      </c>
      <c r="M245" s="210" t="str">
        <f t="shared" si="8"/>
        <v/>
      </c>
      <c r="N245" s="210" t="str">
        <f t="shared" si="14"/>
        <v/>
      </c>
      <c r="O245" s="210" t="str">
        <f t="shared" si="15"/>
        <v/>
      </c>
      <c r="P245" s="84" t="str">
        <f t="shared" si="47"/>
        <v/>
      </c>
      <c r="Q245" s="209"/>
      <c r="R245" s="70" t="str">
        <f>IF(S245="IN",'BOM_Phan II'!$Y$3,"")</f>
        <v/>
      </c>
      <c r="S245" s="69" t="str">
        <f t="shared" si="4"/>
        <v/>
      </c>
      <c r="T245">
        <f t="shared" si="48"/>
        <v>6</v>
      </c>
      <c r="U245" t="str">
        <f t="shared" si="49"/>
        <v>KIỆN 4</v>
      </c>
      <c r="V245" t="str">
        <f>IFERROR(IF(C245&lt;&gt;"","",IF('BOM_Phan II'!$X245=1,'BOM_Phan II'!Y245*$S$6,"")),"")</f>
        <v/>
      </c>
      <c r="W245" s="3" t="str">
        <f t="shared" si="11"/>
        <v>KIỆN</v>
      </c>
      <c r="AD245" s="3" t="str">
        <f t="shared" si="12"/>
        <v/>
      </c>
    </row>
    <row r="246" spans="1:30" ht="27" hidden="1" customHeight="1">
      <c r="A246" s="70" t="str">
        <f t="shared" si="0"/>
        <v/>
      </c>
      <c r="B246" s="70" t="str">
        <f t="shared" si="1"/>
        <v/>
      </c>
      <c r="C246" s="208" t="str">
        <f>IF(IFERROR(IF(D246="","",VALUE(LEFT(D246,1))),"IN")="IN",IF(D246="I","KIỆN 1",$V$6&amp;" "&amp;MAX($AD$13:$AD245)+INDEX($C$13:N245,MATCH($V$6&amp;" "&amp;MAX($AD$13:$AD245),$C$13:$C245,0),12)),"")</f>
        <v/>
      </c>
      <c r="D246" s="210" t="str">
        <f>IF('BOM_Phan II'!$X246=1,'BOM_Phan II'!C246,"")</f>
        <v/>
      </c>
      <c r="E246" s="210" t="str">
        <f>IF('BOM_Phan II'!$X246=1,'BOM_Phan II'!D246,"")</f>
        <v/>
      </c>
      <c r="F246" s="210" t="str">
        <f>IF('BOM_Phan II'!$X246=1,'BOM_Phan II'!E246,"")</f>
        <v/>
      </c>
      <c r="G246" s="210" t="str">
        <f>IF('BOM_Phan II'!$X246=1,'BOM_Phan II'!F246,"")</f>
        <v/>
      </c>
      <c r="H246" s="210" t="str">
        <f>IF('BOM_Phan II'!$X246=1,'BOM_Phan II'!G246,"")</f>
        <v/>
      </c>
      <c r="I246" s="210" t="str">
        <f>IF('BOM_Phan II'!$X246=1,'BOM_Phan II'!H246,"")</f>
        <v/>
      </c>
      <c r="J246" s="210" t="str">
        <f t="shared" si="13"/>
        <v/>
      </c>
      <c r="K246" s="210" t="str">
        <f t="shared" si="6"/>
        <v/>
      </c>
      <c r="L246" s="210" t="str">
        <f t="shared" si="7"/>
        <v/>
      </c>
      <c r="M246" s="210" t="str">
        <f t="shared" si="8"/>
        <v/>
      </c>
      <c r="N246" s="210" t="str">
        <f t="shared" si="14"/>
        <v/>
      </c>
      <c r="O246" s="210" t="str">
        <f t="shared" si="15"/>
        <v/>
      </c>
      <c r="P246" s="84" t="str">
        <f t="shared" si="47"/>
        <v/>
      </c>
      <c r="Q246" s="209"/>
      <c r="R246" s="70" t="str">
        <f>IF(S246="IN",'BOM_Phan II'!$Y$3,"")</f>
        <v/>
      </c>
      <c r="S246" s="69" t="str">
        <f t="shared" si="4"/>
        <v/>
      </c>
      <c r="T246">
        <f t="shared" si="48"/>
        <v>6</v>
      </c>
      <c r="U246" t="str">
        <f t="shared" si="49"/>
        <v>KIỆN 4</v>
      </c>
      <c r="V246" t="str">
        <f>IFERROR(IF(C246&lt;&gt;"","",IF('BOM_Phan II'!$X246=1,'BOM_Phan II'!Y246*$S$6,"")),"")</f>
        <v/>
      </c>
      <c r="W246" s="3" t="str">
        <f t="shared" si="11"/>
        <v>KIỆN</v>
      </c>
      <c r="AD246" s="3" t="str">
        <f t="shared" si="12"/>
        <v/>
      </c>
    </row>
    <row r="247" spans="1:30" ht="27" hidden="1" customHeight="1">
      <c r="A247" s="70" t="str">
        <f t="shared" si="0"/>
        <v/>
      </c>
      <c r="B247" s="70" t="str">
        <f t="shared" si="1"/>
        <v/>
      </c>
      <c r="C247" s="208" t="str">
        <f>IF(IFERROR(IF(D247="","",VALUE(LEFT(D247,1))),"IN")="IN",IF(D247="I","KIỆN 1",$V$6&amp;" "&amp;MAX($AD$13:$AD246)+INDEX($C$13:N246,MATCH($V$6&amp;" "&amp;MAX($AD$13:$AD246),$C$13:$C246,0),12)),"")</f>
        <v/>
      </c>
      <c r="D247" s="210" t="str">
        <f>IF('BOM_Phan II'!$X247=1,'BOM_Phan II'!C247,"")</f>
        <v/>
      </c>
      <c r="E247" s="210" t="str">
        <f>IF('BOM_Phan II'!$X247=1,'BOM_Phan II'!D247,"")</f>
        <v/>
      </c>
      <c r="F247" s="210" t="str">
        <f>IF('BOM_Phan II'!$X247=1,'BOM_Phan II'!E247,"")</f>
        <v/>
      </c>
      <c r="G247" s="210" t="str">
        <f>IF('BOM_Phan II'!$X247=1,'BOM_Phan II'!F247,"")</f>
        <v/>
      </c>
      <c r="H247" s="210" t="str">
        <f>IF('BOM_Phan II'!$X247=1,'BOM_Phan II'!G247,"")</f>
        <v/>
      </c>
      <c r="I247" s="210" t="str">
        <f>IF('BOM_Phan II'!$X247=1,'BOM_Phan II'!H247,"")</f>
        <v/>
      </c>
      <c r="J247" s="210" t="str">
        <f t="shared" si="13"/>
        <v/>
      </c>
      <c r="K247" s="210" t="str">
        <f t="shared" si="6"/>
        <v/>
      </c>
      <c r="L247" s="210" t="str">
        <f t="shared" si="7"/>
        <v/>
      </c>
      <c r="M247" s="210" t="str">
        <f t="shared" si="8"/>
        <v/>
      </c>
      <c r="N247" s="210" t="str">
        <f t="shared" si="14"/>
        <v/>
      </c>
      <c r="O247" s="210" t="str">
        <f t="shared" si="15"/>
        <v/>
      </c>
      <c r="P247" s="84" t="str">
        <f t="shared" si="47"/>
        <v/>
      </c>
      <c r="Q247" s="209"/>
      <c r="R247" s="70" t="str">
        <f>IF(S247="IN",'BOM_Phan II'!$Y$3,"")</f>
        <v/>
      </c>
      <c r="S247" s="69" t="str">
        <f t="shared" si="4"/>
        <v/>
      </c>
      <c r="T247">
        <f t="shared" si="48"/>
        <v>6</v>
      </c>
      <c r="U247" t="str">
        <f t="shared" si="49"/>
        <v>KIỆN 4</v>
      </c>
      <c r="V247" t="str">
        <f>IFERROR(IF(C247&lt;&gt;"","",IF('BOM_Phan II'!$X247=1,'BOM_Phan II'!Y247*$S$6,"")),"")</f>
        <v/>
      </c>
      <c r="W247" s="3" t="str">
        <f t="shared" si="11"/>
        <v>KIỆN</v>
      </c>
      <c r="AD247" s="3" t="str">
        <f t="shared" si="12"/>
        <v/>
      </c>
    </row>
    <row r="248" spans="1:30" ht="27" hidden="1" customHeight="1">
      <c r="A248" s="70" t="str">
        <f t="shared" si="0"/>
        <v/>
      </c>
      <c r="B248" s="70" t="str">
        <f t="shared" si="1"/>
        <v/>
      </c>
      <c r="C248" s="208" t="str">
        <f>IF(IFERROR(IF(D248="","",VALUE(LEFT(D248,1))),"IN")="IN",IF(D248="I","KIỆN 1",$V$6&amp;" "&amp;MAX($AD$13:$AD247)+INDEX($C$13:N247,MATCH($V$6&amp;" "&amp;MAX($AD$13:$AD247),$C$13:$C247,0),12)),"")</f>
        <v/>
      </c>
      <c r="D248" s="210" t="str">
        <f>IF('BOM_Phan II'!$X248=1,'BOM_Phan II'!C248,"")</f>
        <v/>
      </c>
      <c r="E248" s="210" t="str">
        <f>IF('BOM_Phan II'!$X248=1,'BOM_Phan II'!D248,"")</f>
        <v/>
      </c>
      <c r="F248" s="210" t="str">
        <f>IF('BOM_Phan II'!$X248=1,'BOM_Phan II'!E248,"")</f>
        <v/>
      </c>
      <c r="G248" s="210" t="str">
        <f>IF('BOM_Phan II'!$X248=1,'BOM_Phan II'!F248,"")</f>
        <v/>
      </c>
      <c r="H248" s="210" t="str">
        <f>IF('BOM_Phan II'!$X248=1,'BOM_Phan II'!G248,"")</f>
        <v/>
      </c>
      <c r="I248" s="210" t="str">
        <f>IF('BOM_Phan II'!$X248=1,'BOM_Phan II'!H248,"")</f>
        <v/>
      </c>
      <c r="J248" s="210" t="str">
        <f t="shared" si="13"/>
        <v/>
      </c>
      <c r="K248" s="210" t="str">
        <f t="shared" si="6"/>
        <v/>
      </c>
      <c r="L248" s="210" t="str">
        <f t="shared" si="7"/>
        <v/>
      </c>
      <c r="M248" s="210" t="str">
        <f t="shared" si="8"/>
        <v/>
      </c>
      <c r="N248" s="210" t="str">
        <f t="shared" si="14"/>
        <v/>
      </c>
      <c r="O248" s="210" t="str">
        <f t="shared" si="15"/>
        <v/>
      </c>
      <c r="P248" s="84" t="str">
        <f t="shared" si="47"/>
        <v/>
      </c>
      <c r="Q248" s="209"/>
      <c r="R248" s="70" t="str">
        <f>IF(S248="IN",'BOM_Phan II'!$Y$3,"")</f>
        <v/>
      </c>
      <c r="S248" s="69" t="str">
        <f t="shared" si="4"/>
        <v/>
      </c>
      <c r="T248">
        <f t="shared" si="48"/>
        <v>6</v>
      </c>
      <c r="U248" t="str">
        <f t="shared" si="49"/>
        <v>KIỆN 4</v>
      </c>
      <c r="V248" t="str">
        <f>IFERROR(IF(C248&lt;&gt;"","",IF('BOM_Phan II'!$X248=1,'BOM_Phan II'!Y248*$S$6,"")),"")</f>
        <v/>
      </c>
      <c r="W248" s="3" t="str">
        <f t="shared" si="11"/>
        <v>KIỆN</v>
      </c>
      <c r="AD248" s="3" t="str">
        <f t="shared" si="12"/>
        <v/>
      </c>
    </row>
    <row r="249" spans="1:30" ht="27" hidden="1" customHeight="1">
      <c r="A249" s="70" t="str">
        <f t="shared" si="0"/>
        <v/>
      </c>
      <c r="B249" s="70" t="str">
        <f t="shared" si="1"/>
        <v/>
      </c>
      <c r="C249" s="208" t="str">
        <f>IF(IFERROR(IF(D249="","",VALUE(LEFT(D249,1))),"IN")="IN",IF(D249="I","KIỆN 1",$V$6&amp;" "&amp;MAX($AD$13:$AD248)+INDEX($C$13:N248,MATCH($V$6&amp;" "&amp;MAX($AD$13:$AD248),$C$13:$C248,0),12)),"")</f>
        <v/>
      </c>
      <c r="D249" s="210" t="str">
        <f>IF('BOM_Phan II'!$X249=1,'BOM_Phan II'!C249,"")</f>
        <v/>
      </c>
      <c r="E249" s="210" t="str">
        <f>IF('BOM_Phan II'!$X249=1,'BOM_Phan II'!D249,"")</f>
        <v/>
      </c>
      <c r="F249" s="210" t="str">
        <f>IF('BOM_Phan II'!$X249=1,'BOM_Phan II'!E249,"")</f>
        <v/>
      </c>
      <c r="G249" s="210" t="str">
        <f>IF('BOM_Phan II'!$X249=1,'BOM_Phan II'!F249,"")</f>
        <v/>
      </c>
      <c r="H249" s="210" t="str">
        <f>IF('BOM_Phan II'!$X249=1,'BOM_Phan II'!G249,"")</f>
        <v/>
      </c>
      <c r="I249" s="210" t="str">
        <f>IF('BOM_Phan II'!$X249=1,'BOM_Phan II'!H249,"")</f>
        <v/>
      </c>
      <c r="J249" s="210" t="str">
        <f t="shared" si="13"/>
        <v/>
      </c>
      <c r="K249" s="210" t="str">
        <f t="shared" si="6"/>
        <v/>
      </c>
      <c r="L249" s="210" t="str">
        <f t="shared" si="7"/>
        <v/>
      </c>
      <c r="M249" s="210" t="str">
        <f t="shared" si="8"/>
        <v/>
      </c>
      <c r="N249" s="210" t="str">
        <f t="shared" si="14"/>
        <v/>
      </c>
      <c r="O249" s="210" t="str">
        <f t="shared" si="15"/>
        <v/>
      </c>
      <c r="P249" s="84" t="str">
        <f t="shared" si="47"/>
        <v/>
      </c>
      <c r="Q249" s="209"/>
      <c r="R249" s="70" t="str">
        <f>IF(S249="IN",'BOM_Phan II'!$Y$3,"")</f>
        <v/>
      </c>
      <c r="S249" s="69" t="str">
        <f t="shared" si="4"/>
        <v/>
      </c>
      <c r="T249">
        <f t="shared" si="48"/>
        <v>6</v>
      </c>
      <c r="U249" t="str">
        <f t="shared" si="49"/>
        <v>KIỆN 4</v>
      </c>
      <c r="V249" t="str">
        <f>IFERROR(IF(C249&lt;&gt;"","",IF('BOM_Phan II'!$X249=1,'BOM_Phan II'!Y249*$S$6,"")),"")</f>
        <v/>
      </c>
      <c r="W249" s="3" t="str">
        <f t="shared" si="11"/>
        <v>KIỆN</v>
      </c>
      <c r="AD249" s="3" t="str">
        <f t="shared" si="12"/>
        <v/>
      </c>
    </row>
    <row r="250" spans="1:30" ht="27" hidden="1" customHeight="1">
      <c r="A250" s="70" t="str">
        <f t="shared" si="0"/>
        <v/>
      </c>
      <c r="B250" s="70" t="str">
        <f t="shared" si="1"/>
        <v/>
      </c>
      <c r="C250" s="208" t="str">
        <f>IF(IFERROR(IF(D250="","",VALUE(LEFT(D250,1))),"IN")="IN",IF(D250="I","KIỆN 1",$V$6&amp;" "&amp;MAX($AD$13:$AD249)+INDEX($C$13:N249,MATCH($V$6&amp;" "&amp;MAX($AD$13:$AD249),$C$13:$C249,0),12)),"")</f>
        <v/>
      </c>
      <c r="D250" s="210" t="str">
        <f>IF('BOM_Phan II'!$X250=1,'BOM_Phan II'!C250,"")</f>
        <v/>
      </c>
      <c r="E250" s="210" t="str">
        <f>IF('BOM_Phan II'!$X250=1,'BOM_Phan II'!D250,"")</f>
        <v/>
      </c>
      <c r="F250" s="210" t="str">
        <f>IF('BOM_Phan II'!$X250=1,'BOM_Phan II'!E250,"")</f>
        <v/>
      </c>
      <c r="G250" s="210" t="str">
        <f>IF('BOM_Phan II'!$X250=1,'BOM_Phan II'!F250,"")</f>
        <v/>
      </c>
      <c r="H250" s="210" t="str">
        <f>IF('BOM_Phan II'!$X250=1,'BOM_Phan II'!G250,"")</f>
        <v/>
      </c>
      <c r="I250" s="210" t="str">
        <f>IF('BOM_Phan II'!$X250=1,'BOM_Phan II'!H250,"")</f>
        <v/>
      </c>
      <c r="J250" s="210" t="str">
        <f t="shared" si="13"/>
        <v/>
      </c>
      <c r="K250" s="210" t="str">
        <f t="shared" si="6"/>
        <v/>
      </c>
      <c r="L250" s="210" t="str">
        <f t="shared" si="7"/>
        <v/>
      </c>
      <c r="M250" s="210" t="str">
        <f t="shared" si="8"/>
        <v/>
      </c>
      <c r="N250" s="210" t="str">
        <f t="shared" si="14"/>
        <v/>
      </c>
      <c r="O250" s="210" t="str">
        <f t="shared" si="15"/>
        <v/>
      </c>
      <c r="P250" s="84" t="str">
        <f t="shared" si="47"/>
        <v/>
      </c>
      <c r="Q250" s="209"/>
      <c r="R250" s="70" t="str">
        <f>IF(S250="IN",'BOM_Phan II'!$Y$3,"")</f>
        <v/>
      </c>
      <c r="S250" s="69" t="str">
        <f t="shared" si="4"/>
        <v/>
      </c>
      <c r="T250">
        <f t="shared" si="48"/>
        <v>6</v>
      </c>
      <c r="U250" t="str">
        <f t="shared" si="49"/>
        <v>KIỆN 4</v>
      </c>
      <c r="V250" t="str">
        <f>IFERROR(IF(C250&lt;&gt;"","",IF('BOM_Phan II'!$X250=1,'BOM_Phan II'!Y250*$S$6,"")),"")</f>
        <v/>
      </c>
      <c r="W250" s="3" t="str">
        <f t="shared" si="11"/>
        <v>KIỆN</v>
      </c>
      <c r="AD250" s="3" t="str">
        <f t="shared" si="12"/>
        <v/>
      </c>
    </row>
    <row r="251" spans="1:30" ht="27" hidden="1" customHeight="1">
      <c r="A251" s="70" t="str">
        <f t="shared" si="0"/>
        <v/>
      </c>
      <c r="B251" s="70" t="str">
        <f t="shared" si="1"/>
        <v/>
      </c>
      <c r="C251" s="208" t="str">
        <f>IF(IFERROR(IF(D251="","",VALUE(LEFT(D251,1))),"IN")="IN",IF(D251="I","KIỆN 1",$V$6&amp;" "&amp;MAX($AD$13:$AD250)+INDEX($C$13:N250,MATCH($V$6&amp;" "&amp;MAX($AD$13:$AD250),$C$13:$C250,0),12)),"")</f>
        <v/>
      </c>
      <c r="D251" s="210" t="str">
        <f>IF('BOM_Phan II'!$X251=1,'BOM_Phan II'!C251,"")</f>
        <v/>
      </c>
      <c r="E251" s="210" t="str">
        <f>IF('BOM_Phan II'!$X251=1,'BOM_Phan II'!D251,"")</f>
        <v/>
      </c>
      <c r="F251" s="210" t="str">
        <f>IF('BOM_Phan II'!$X251=1,'BOM_Phan II'!E251,"")</f>
        <v/>
      </c>
      <c r="G251" s="210" t="str">
        <f>IF('BOM_Phan II'!$X251=1,'BOM_Phan II'!F251,"")</f>
        <v/>
      </c>
      <c r="H251" s="210" t="str">
        <f>IF('BOM_Phan II'!$X251=1,'BOM_Phan II'!G251,"")</f>
        <v/>
      </c>
      <c r="I251" s="210" t="str">
        <f>IF('BOM_Phan II'!$X251=1,'BOM_Phan II'!H251,"")</f>
        <v/>
      </c>
      <c r="J251" s="210" t="str">
        <f t="shared" si="13"/>
        <v/>
      </c>
      <c r="K251" s="210" t="str">
        <f t="shared" si="6"/>
        <v/>
      </c>
      <c r="L251" s="210" t="str">
        <f t="shared" si="7"/>
        <v/>
      </c>
      <c r="M251" s="210" t="str">
        <f t="shared" si="8"/>
        <v/>
      </c>
      <c r="N251" s="210" t="str">
        <f t="shared" si="14"/>
        <v/>
      </c>
      <c r="O251" s="210" t="str">
        <f t="shared" si="15"/>
        <v/>
      </c>
      <c r="P251" s="84" t="str">
        <f t="shared" si="47"/>
        <v/>
      </c>
      <c r="Q251" s="209"/>
      <c r="R251" s="70" t="str">
        <f>IF(S251="IN",'BOM_Phan II'!$Y$3,"")</f>
        <v/>
      </c>
      <c r="S251" s="69" t="str">
        <f t="shared" si="4"/>
        <v/>
      </c>
      <c r="T251">
        <f t="shared" si="48"/>
        <v>6</v>
      </c>
      <c r="U251" t="str">
        <f t="shared" si="49"/>
        <v>KIỆN 4</v>
      </c>
      <c r="V251" t="str">
        <f>IFERROR(IF(C251&lt;&gt;"","",IF('BOM_Phan II'!$X251=1,'BOM_Phan II'!Y251*$S$6,"")),"")</f>
        <v/>
      </c>
      <c r="W251" s="3" t="str">
        <f t="shared" si="11"/>
        <v>KIỆN</v>
      </c>
      <c r="AD251" s="3" t="str">
        <f t="shared" si="12"/>
        <v/>
      </c>
    </row>
    <row r="252" spans="1:30" ht="27" hidden="1" customHeight="1">
      <c r="A252" s="70" t="str">
        <f t="shared" si="0"/>
        <v/>
      </c>
      <c r="B252" s="70" t="str">
        <f t="shared" si="1"/>
        <v/>
      </c>
      <c r="C252" s="208" t="str">
        <f>IF(IFERROR(IF(D252="","",VALUE(LEFT(D252,1))),"IN")="IN",IF(D252="I","KIỆN 1",$V$6&amp;" "&amp;MAX($AD$13:$AD251)+INDEX($C$13:N251,MATCH($V$6&amp;" "&amp;MAX($AD$13:$AD251),$C$13:$C251,0),12)),"")</f>
        <v/>
      </c>
      <c r="D252" s="210" t="str">
        <f>IF('BOM_Phan II'!$X252=1,'BOM_Phan II'!C252,"")</f>
        <v/>
      </c>
      <c r="E252" s="210" t="str">
        <f>IF('BOM_Phan II'!$X252=1,'BOM_Phan II'!D252,"")</f>
        <v/>
      </c>
      <c r="F252" s="210" t="str">
        <f>IF('BOM_Phan II'!$X252=1,'BOM_Phan II'!E252,"")</f>
        <v/>
      </c>
      <c r="G252" s="210" t="str">
        <f>IF('BOM_Phan II'!$X252=1,'BOM_Phan II'!F252,"")</f>
        <v/>
      </c>
      <c r="H252" s="210" t="str">
        <f>IF('BOM_Phan II'!$X252=1,'BOM_Phan II'!G252,"")</f>
        <v/>
      </c>
      <c r="I252" s="210" t="str">
        <f>IF('BOM_Phan II'!$X252=1,'BOM_Phan II'!H252,"")</f>
        <v/>
      </c>
      <c r="J252" s="210" t="str">
        <f t="shared" si="13"/>
        <v/>
      </c>
      <c r="K252" s="210" t="str">
        <f t="shared" si="6"/>
        <v/>
      </c>
      <c r="L252" s="210" t="str">
        <f t="shared" si="7"/>
        <v/>
      </c>
      <c r="M252" s="210" t="str">
        <f t="shared" si="8"/>
        <v/>
      </c>
      <c r="N252" s="210" t="str">
        <f t="shared" si="14"/>
        <v/>
      </c>
      <c r="O252" s="210" t="str">
        <f t="shared" si="15"/>
        <v/>
      </c>
      <c r="P252" s="84" t="str">
        <f t="shared" si="47"/>
        <v/>
      </c>
      <c r="Q252" s="209"/>
      <c r="R252" s="70" t="str">
        <f>IF(S252="IN",'BOM_Phan II'!$Y$3,"")</f>
        <v/>
      </c>
      <c r="S252" s="69" t="str">
        <f t="shared" si="4"/>
        <v/>
      </c>
      <c r="T252">
        <f t="shared" si="48"/>
        <v>6</v>
      </c>
      <c r="U252" t="str">
        <f t="shared" si="49"/>
        <v>KIỆN 4</v>
      </c>
      <c r="V252" t="str">
        <f>IFERROR(IF(C252&lt;&gt;"","",IF('BOM_Phan II'!$X252=1,'BOM_Phan II'!Y252*$S$6,"")),"")</f>
        <v/>
      </c>
      <c r="W252" s="3" t="str">
        <f t="shared" si="11"/>
        <v>KIỆN</v>
      </c>
      <c r="AD252" s="3" t="str">
        <f t="shared" si="12"/>
        <v/>
      </c>
    </row>
    <row r="253" spans="1:30" ht="27" hidden="1" customHeight="1">
      <c r="A253" s="70" t="str">
        <f t="shared" si="0"/>
        <v/>
      </c>
      <c r="B253" s="70" t="str">
        <f t="shared" si="1"/>
        <v/>
      </c>
      <c r="C253" s="208" t="str">
        <f>IF(IFERROR(IF(D253="","",VALUE(LEFT(D253,1))),"IN")="IN",IF(D253="I","KIỆN 1",$V$6&amp;" "&amp;MAX($AD$13:$AD252)+INDEX($C$13:N252,MATCH($V$6&amp;" "&amp;MAX($AD$13:$AD252),$C$13:$C252,0),12)),"")</f>
        <v/>
      </c>
      <c r="D253" s="210" t="str">
        <f>IF('BOM_Phan II'!$X253=1,'BOM_Phan II'!C253,"")</f>
        <v/>
      </c>
      <c r="E253" s="210" t="str">
        <f>IF('BOM_Phan II'!$X253=1,'BOM_Phan II'!D253,"")</f>
        <v/>
      </c>
      <c r="F253" s="210" t="str">
        <f>IF('BOM_Phan II'!$X253=1,'BOM_Phan II'!E253,"")</f>
        <v/>
      </c>
      <c r="G253" s="210" t="str">
        <f>IF('BOM_Phan II'!$X253=1,'BOM_Phan II'!F253,"")</f>
        <v/>
      </c>
      <c r="H253" s="210" t="str">
        <f>IF('BOM_Phan II'!$X253=1,'BOM_Phan II'!G253,"")</f>
        <v/>
      </c>
      <c r="I253" s="210" t="str">
        <f>IF('BOM_Phan II'!$X253=1,'BOM_Phan II'!H253,"")</f>
        <v/>
      </c>
      <c r="J253" s="210" t="str">
        <f t="shared" si="13"/>
        <v/>
      </c>
      <c r="K253" s="210" t="str">
        <f t="shared" si="6"/>
        <v/>
      </c>
      <c r="L253" s="210" t="str">
        <f t="shared" si="7"/>
        <v/>
      </c>
      <c r="M253" s="210" t="str">
        <f t="shared" si="8"/>
        <v/>
      </c>
      <c r="N253" s="210" t="str">
        <f t="shared" si="14"/>
        <v/>
      </c>
      <c r="O253" s="210" t="str">
        <f t="shared" si="15"/>
        <v/>
      </c>
      <c r="P253" s="84" t="str">
        <f t="shared" si="47"/>
        <v/>
      </c>
      <c r="Q253" s="209"/>
      <c r="R253" s="70" t="str">
        <f>IF(S253="IN",'BOM_Phan II'!$Y$3,"")</f>
        <v/>
      </c>
      <c r="S253" s="69" t="str">
        <f t="shared" si="4"/>
        <v/>
      </c>
      <c r="T253">
        <f t="shared" si="48"/>
        <v>6</v>
      </c>
      <c r="U253" t="str">
        <f t="shared" si="49"/>
        <v>KIỆN 4</v>
      </c>
      <c r="V253" t="str">
        <f>IFERROR(IF(C253&lt;&gt;"","",IF('BOM_Phan II'!$X253=1,'BOM_Phan II'!Y253*$S$6,"")),"")</f>
        <v/>
      </c>
      <c r="W253" s="3" t="str">
        <f t="shared" si="11"/>
        <v>KIỆN</v>
      </c>
      <c r="AD253" s="3" t="str">
        <f t="shared" si="12"/>
        <v/>
      </c>
    </row>
    <row r="254" spans="1:30" ht="27" hidden="1" customHeight="1">
      <c r="A254" s="70" t="str">
        <f t="shared" si="0"/>
        <v/>
      </c>
      <c r="B254" s="70" t="str">
        <f t="shared" si="1"/>
        <v/>
      </c>
      <c r="C254" s="208" t="str">
        <f>IF(IFERROR(IF(D254="","",VALUE(LEFT(D254,1))),"IN")="IN",IF(D254="I","KIỆN 1",$V$6&amp;" "&amp;MAX($AD$13:$AD253)+INDEX($C$13:N253,MATCH($V$6&amp;" "&amp;MAX($AD$13:$AD253),$C$13:$C253,0),12)),"")</f>
        <v/>
      </c>
      <c r="D254" s="210" t="str">
        <f>IF('BOM_Phan II'!$X254=1,'BOM_Phan II'!C254,"")</f>
        <v/>
      </c>
      <c r="E254" s="210" t="str">
        <f>IF('BOM_Phan II'!$X254=1,'BOM_Phan II'!D254,"")</f>
        <v/>
      </c>
      <c r="F254" s="210" t="str">
        <f>IF('BOM_Phan II'!$X254=1,'BOM_Phan II'!E254,"")</f>
        <v/>
      </c>
      <c r="G254" s="210" t="str">
        <f>IF('BOM_Phan II'!$X254=1,'BOM_Phan II'!F254,"")</f>
        <v/>
      </c>
      <c r="H254" s="210" t="str">
        <f>IF('BOM_Phan II'!$X254=1,'BOM_Phan II'!G254,"")</f>
        <v/>
      </c>
      <c r="I254" s="210" t="str">
        <f>IF('BOM_Phan II'!$X254=1,'BOM_Phan II'!H254,"")</f>
        <v/>
      </c>
      <c r="J254" s="210" t="str">
        <f t="shared" si="13"/>
        <v/>
      </c>
      <c r="K254" s="210" t="str">
        <f t="shared" si="6"/>
        <v/>
      </c>
      <c r="L254" s="210" t="str">
        <f t="shared" si="7"/>
        <v/>
      </c>
      <c r="M254" s="210" t="str">
        <f t="shared" si="8"/>
        <v/>
      </c>
      <c r="N254" s="210" t="str">
        <f t="shared" si="14"/>
        <v/>
      </c>
      <c r="O254" s="210" t="str">
        <f t="shared" si="15"/>
        <v/>
      </c>
      <c r="P254" s="84" t="str">
        <f t="shared" si="47"/>
        <v/>
      </c>
      <c r="Q254" s="209"/>
      <c r="R254" s="70" t="str">
        <f>IF(S254="IN",'BOM_Phan II'!$Y$3,"")</f>
        <v/>
      </c>
      <c r="S254" s="69" t="str">
        <f t="shared" si="4"/>
        <v/>
      </c>
      <c r="T254">
        <f t="shared" si="48"/>
        <v>6</v>
      </c>
      <c r="U254" t="str">
        <f t="shared" si="49"/>
        <v>KIỆN 4</v>
      </c>
      <c r="V254" t="str">
        <f>IFERROR(IF(C254&lt;&gt;"","",IF('BOM_Phan II'!$X254=1,'BOM_Phan II'!Y254*$S$6,"")),"")</f>
        <v/>
      </c>
      <c r="W254" s="3" t="str">
        <f t="shared" si="11"/>
        <v>KIỆN</v>
      </c>
      <c r="AD254" s="3" t="str">
        <f t="shared" si="12"/>
        <v/>
      </c>
    </row>
    <row r="255" spans="1:30" ht="27" hidden="1" customHeight="1">
      <c r="A255" s="70" t="str">
        <f t="shared" si="0"/>
        <v/>
      </c>
      <c r="B255" s="70" t="str">
        <f t="shared" si="1"/>
        <v/>
      </c>
      <c r="C255" s="208" t="str">
        <f>IF(IFERROR(IF(D255="","",VALUE(LEFT(D255,1))),"IN")="IN",IF(D255="I","KIỆN 1",$V$6&amp;" "&amp;MAX($AD$13:$AD254)+INDEX($C$13:N254,MATCH($V$6&amp;" "&amp;MAX($AD$13:$AD254),$C$13:$C254,0),12)),"")</f>
        <v/>
      </c>
      <c r="D255" s="210" t="str">
        <f>IF('BOM_Phan II'!$X255=1,'BOM_Phan II'!C255,"")</f>
        <v/>
      </c>
      <c r="E255" s="210" t="str">
        <f>IF('BOM_Phan II'!$X255=1,'BOM_Phan II'!D255,"")</f>
        <v/>
      </c>
      <c r="F255" s="210" t="str">
        <f>IF('BOM_Phan II'!$X255=1,'BOM_Phan II'!E255,"")</f>
        <v/>
      </c>
      <c r="G255" s="210" t="str">
        <f>IF('BOM_Phan II'!$X255=1,'BOM_Phan II'!F255,"")</f>
        <v/>
      </c>
      <c r="H255" s="210" t="str">
        <f>IF('BOM_Phan II'!$X255=1,'BOM_Phan II'!G255,"")</f>
        <v/>
      </c>
      <c r="I255" s="210" t="str">
        <f>IF('BOM_Phan II'!$X255=1,'BOM_Phan II'!H255,"")</f>
        <v/>
      </c>
      <c r="J255" s="210" t="str">
        <f t="shared" si="13"/>
        <v/>
      </c>
      <c r="K255" s="210" t="str">
        <f t="shared" si="6"/>
        <v/>
      </c>
      <c r="L255" s="210" t="str">
        <f t="shared" si="7"/>
        <v/>
      </c>
      <c r="M255" s="210" t="str">
        <f t="shared" si="8"/>
        <v/>
      </c>
      <c r="N255" s="210" t="str">
        <f t="shared" si="14"/>
        <v/>
      </c>
      <c r="O255" s="210" t="str">
        <f t="shared" si="15"/>
        <v/>
      </c>
      <c r="P255" s="84" t="str">
        <f t="shared" si="47"/>
        <v/>
      </c>
      <c r="Q255" s="209"/>
      <c r="R255" s="70" t="str">
        <f>IF(S255="IN",'BOM_Phan II'!$Y$3,"")</f>
        <v/>
      </c>
      <c r="S255" s="69" t="str">
        <f t="shared" si="4"/>
        <v/>
      </c>
      <c r="T255">
        <f t="shared" si="48"/>
        <v>6</v>
      </c>
      <c r="U255" t="str">
        <f t="shared" si="49"/>
        <v>KIỆN 4</v>
      </c>
      <c r="V255" t="str">
        <f>IFERROR(IF(C255&lt;&gt;"","",IF('BOM_Phan II'!$X255=1,'BOM_Phan II'!Y255*$S$6,"")),"")</f>
        <v/>
      </c>
      <c r="W255" s="3" t="str">
        <f t="shared" si="11"/>
        <v>KIỆN</v>
      </c>
      <c r="AD255" s="3" t="str">
        <f t="shared" si="12"/>
        <v/>
      </c>
    </row>
    <row r="256" spans="1:30" ht="27" hidden="1" customHeight="1">
      <c r="A256" s="70" t="str">
        <f t="shared" si="0"/>
        <v/>
      </c>
      <c r="B256" s="70" t="str">
        <f t="shared" si="1"/>
        <v/>
      </c>
      <c r="C256" s="208" t="str">
        <f>IF(IFERROR(IF(D256="","",VALUE(LEFT(D256,1))),"IN")="IN",IF(D256="I","KIỆN 1",$V$6&amp;" "&amp;MAX($AD$13:$AD255)+INDEX($C$13:N255,MATCH($V$6&amp;" "&amp;MAX($AD$13:$AD255),$C$13:$C255,0),12)),"")</f>
        <v/>
      </c>
      <c r="D256" s="210" t="str">
        <f>IF('BOM_Phan II'!$X256=1,'BOM_Phan II'!C256,"")</f>
        <v/>
      </c>
      <c r="E256" s="210" t="str">
        <f>IF('BOM_Phan II'!$X256=1,'BOM_Phan II'!D256,"")</f>
        <v/>
      </c>
      <c r="F256" s="210" t="str">
        <f>IF('BOM_Phan II'!$X256=1,'BOM_Phan II'!E256,"")</f>
        <v/>
      </c>
      <c r="G256" s="210" t="str">
        <f>IF('BOM_Phan II'!$X256=1,'BOM_Phan II'!F256,"")</f>
        <v/>
      </c>
      <c r="H256" s="210" t="str">
        <f>IF('BOM_Phan II'!$X256=1,'BOM_Phan II'!G256,"")</f>
        <v/>
      </c>
      <c r="I256" s="210" t="str">
        <f>IF('BOM_Phan II'!$X256=1,'BOM_Phan II'!H256,"")</f>
        <v/>
      </c>
      <c r="J256" s="210" t="str">
        <f t="shared" si="13"/>
        <v/>
      </c>
      <c r="K256" s="210" t="str">
        <f t="shared" si="6"/>
        <v/>
      </c>
      <c r="L256" s="210" t="str">
        <f t="shared" si="7"/>
        <v/>
      </c>
      <c r="M256" s="210" t="str">
        <f t="shared" si="8"/>
        <v/>
      </c>
      <c r="N256" s="210" t="str">
        <f t="shared" si="14"/>
        <v/>
      </c>
      <c r="O256" s="210" t="str">
        <f t="shared" si="15"/>
        <v/>
      </c>
      <c r="P256" s="84" t="str">
        <f t="shared" si="47"/>
        <v/>
      </c>
      <c r="Q256" s="209"/>
      <c r="R256" s="70" t="str">
        <f>IF(S256="IN",'BOM_Phan II'!$Y$3,"")</f>
        <v/>
      </c>
      <c r="S256" s="69" t="str">
        <f t="shared" si="4"/>
        <v/>
      </c>
      <c r="T256">
        <f t="shared" si="48"/>
        <v>6</v>
      </c>
      <c r="U256" t="str">
        <f t="shared" si="49"/>
        <v>KIỆN 4</v>
      </c>
      <c r="V256" t="str">
        <f>IFERROR(IF(C256&lt;&gt;"","",IF('BOM_Phan II'!$X256=1,'BOM_Phan II'!Y256*$S$6,"")),"")</f>
        <v/>
      </c>
      <c r="W256" s="3" t="str">
        <f t="shared" si="11"/>
        <v>KIỆN</v>
      </c>
      <c r="AD256" s="3" t="str">
        <f t="shared" si="12"/>
        <v/>
      </c>
    </row>
    <row r="257" spans="1:30" ht="27" hidden="1" customHeight="1">
      <c r="A257" s="70" t="str">
        <f t="shared" si="0"/>
        <v/>
      </c>
      <c r="B257" s="70" t="str">
        <f t="shared" si="1"/>
        <v/>
      </c>
      <c r="C257" s="208" t="str">
        <f>IF(IFERROR(IF(D257="","",VALUE(LEFT(D257,1))),"IN")="IN",IF(D257="I","KIỆN 1",$V$6&amp;" "&amp;MAX($AD$13:$AD256)+INDEX($C$13:N256,MATCH($V$6&amp;" "&amp;MAX($AD$13:$AD256),$C$13:$C256,0),12)),"")</f>
        <v/>
      </c>
      <c r="D257" s="210" t="str">
        <f>IF('BOM_Phan II'!$X257=1,'BOM_Phan II'!C257,"")</f>
        <v/>
      </c>
      <c r="E257" s="210" t="str">
        <f>IF('BOM_Phan II'!$X257=1,'BOM_Phan II'!D257,"")</f>
        <v/>
      </c>
      <c r="F257" s="210" t="str">
        <f>IF('BOM_Phan II'!$X257=1,'BOM_Phan II'!E257,"")</f>
        <v/>
      </c>
      <c r="G257" s="210" t="str">
        <f>IF('BOM_Phan II'!$X257=1,'BOM_Phan II'!F257,"")</f>
        <v/>
      </c>
      <c r="H257" s="210" t="str">
        <f>IF('BOM_Phan II'!$X257=1,'BOM_Phan II'!G257,"")</f>
        <v/>
      </c>
      <c r="I257" s="210" t="str">
        <f>IF('BOM_Phan II'!$X257=1,'BOM_Phan II'!H257,"")</f>
        <v/>
      </c>
      <c r="J257" s="210" t="str">
        <f t="shared" si="13"/>
        <v/>
      </c>
      <c r="K257" s="210" t="str">
        <f t="shared" si="6"/>
        <v/>
      </c>
      <c r="L257" s="210" t="str">
        <f t="shared" si="7"/>
        <v/>
      </c>
      <c r="M257" s="210" t="str">
        <f t="shared" si="8"/>
        <v/>
      </c>
      <c r="N257" s="210" t="str">
        <f t="shared" si="14"/>
        <v/>
      </c>
      <c r="O257" s="210" t="str">
        <f t="shared" si="15"/>
        <v/>
      </c>
      <c r="P257" s="84" t="str">
        <f t="shared" si="47"/>
        <v/>
      </c>
      <c r="Q257" s="209"/>
      <c r="R257" s="70" t="str">
        <f>IF(S257="IN",'BOM_Phan II'!$Y$3,"")</f>
        <v/>
      </c>
      <c r="S257" s="69" t="str">
        <f t="shared" si="4"/>
        <v/>
      </c>
      <c r="T257">
        <f t="shared" si="48"/>
        <v>6</v>
      </c>
      <c r="U257" t="str">
        <f t="shared" si="49"/>
        <v>KIỆN 4</v>
      </c>
      <c r="V257" t="str">
        <f>IFERROR(IF(C257&lt;&gt;"","",IF('BOM_Phan II'!$X257=1,'BOM_Phan II'!Y257*$S$6,"")),"")</f>
        <v/>
      </c>
      <c r="W257" s="3" t="str">
        <f t="shared" si="11"/>
        <v>KIỆN</v>
      </c>
      <c r="AD257" s="3" t="str">
        <f t="shared" si="12"/>
        <v/>
      </c>
    </row>
    <row r="258" spans="1:30" ht="27" hidden="1" customHeight="1">
      <c r="A258" s="70" t="str">
        <f t="shared" si="0"/>
        <v/>
      </c>
      <c r="B258" s="70" t="str">
        <f t="shared" si="1"/>
        <v/>
      </c>
      <c r="C258" s="208" t="str">
        <f>IF(IFERROR(IF(D258="","",VALUE(LEFT(D258,1))),"IN")="IN",IF(D258="I","KIỆN 1",$V$6&amp;" "&amp;MAX($AD$13:$AD257)+INDEX($C$13:N257,MATCH($V$6&amp;" "&amp;MAX($AD$13:$AD257),$C$13:$C257,0),12)),"")</f>
        <v/>
      </c>
      <c r="D258" s="210" t="str">
        <f>IF('BOM_Phan II'!$X258=1,'BOM_Phan II'!C258,"")</f>
        <v/>
      </c>
      <c r="E258" s="210" t="str">
        <f>IF('BOM_Phan II'!$X258=1,'BOM_Phan II'!D258,"")</f>
        <v/>
      </c>
      <c r="F258" s="210" t="str">
        <f>IF('BOM_Phan II'!$X258=1,'BOM_Phan II'!E258,"")</f>
        <v/>
      </c>
      <c r="G258" s="210" t="str">
        <f>IF('BOM_Phan II'!$X258=1,'BOM_Phan II'!F258,"")</f>
        <v/>
      </c>
      <c r="H258" s="210" t="str">
        <f>IF('BOM_Phan II'!$X258=1,'BOM_Phan II'!G258,"")</f>
        <v/>
      </c>
      <c r="I258" s="210" t="str">
        <f>IF('BOM_Phan II'!$X258=1,'BOM_Phan II'!H258,"")</f>
        <v/>
      </c>
      <c r="J258" s="210" t="str">
        <f t="shared" si="13"/>
        <v/>
      </c>
      <c r="K258" s="210" t="str">
        <f t="shared" si="6"/>
        <v/>
      </c>
      <c r="L258" s="210" t="str">
        <f t="shared" si="7"/>
        <v/>
      </c>
      <c r="M258" s="210" t="str">
        <f t="shared" si="8"/>
        <v/>
      </c>
      <c r="N258" s="210" t="str">
        <f t="shared" si="14"/>
        <v/>
      </c>
      <c r="O258" s="210" t="str">
        <f t="shared" si="15"/>
        <v/>
      </c>
      <c r="P258" s="84" t="str">
        <f t="shared" si="47"/>
        <v/>
      </c>
      <c r="Q258" s="209"/>
      <c r="R258" s="70" t="str">
        <f>IF(S258="IN",'BOM_Phan II'!$Y$3,"")</f>
        <v/>
      </c>
      <c r="S258" s="69" t="str">
        <f t="shared" si="4"/>
        <v/>
      </c>
      <c r="T258">
        <f t="shared" si="48"/>
        <v>6</v>
      </c>
      <c r="U258" t="str">
        <f t="shared" si="49"/>
        <v>KIỆN 4</v>
      </c>
      <c r="V258" t="str">
        <f>IFERROR(IF(C258&lt;&gt;"","",IF('BOM_Phan II'!$X258=1,'BOM_Phan II'!Y258*$S$6,"")),"")</f>
        <v/>
      </c>
      <c r="W258" s="3" t="str">
        <f t="shared" si="11"/>
        <v>KIỆN</v>
      </c>
      <c r="AD258" s="3" t="str">
        <f t="shared" si="12"/>
        <v/>
      </c>
    </row>
    <row r="259" spans="1:30" ht="27" hidden="1" customHeight="1">
      <c r="A259" s="70" t="str">
        <f t="shared" si="0"/>
        <v/>
      </c>
      <c r="B259" s="70" t="str">
        <f t="shared" si="1"/>
        <v/>
      </c>
      <c r="C259" s="208" t="str">
        <f>IF(IFERROR(IF(D259="","",VALUE(LEFT(D259,1))),"IN")="IN",IF(D259="I","KIỆN 1",$V$6&amp;" "&amp;MAX($AD$13:$AD258)+INDEX($C$13:N258,MATCH($V$6&amp;" "&amp;MAX($AD$13:$AD258),$C$13:$C258,0),12)),"")</f>
        <v/>
      </c>
      <c r="D259" s="210" t="str">
        <f>IF('BOM_Phan II'!$X259=1,'BOM_Phan II'!C259,"")</f>
        <v/>
      </c>
      <c r="E259" s="210" t="str">
        <f>IF('BOM_Phan II'!$X259=1,'BOM_Phan II'!D259,"")</f>
        <v/>
      </c>
      <c r="F259" s="210" t="str">
        <f>IF('BOM_Phan II'!$X259=1,'BOM_Phan II'!E259,"")</f>
        <v/>
      </c>
      <c r="G259" s="210" t="str">
        <f>IF('BOM_Phan II'!$X259=1,'BOM_Phan II'!F259,"")</f>
        <v/>
      </c>
      <c r="H259" s="210" t="str">
        <f>IF('BOM_Phan II'!$X259=1,'BOM_Phan II'!G259,"")</f>
        <v/>
      </c>
      <c r="I259" s="210" t="str">
        <f>IF('BOM_Phan II'!$X259=1,'BOM_Phan II'!H259,"")</f>
        <v/>
      </c>
      <c r="J259" s="210" t="str">
        <f t="shared" si="13"/>
        <v/>
      </c>
      <c r="K259" s="210" t="str">
        <f t="shared" si="6"/>
        <v/>
      </c>
      <c r="L259" s="210" t="str">
        <f t="shared" si="7"/>
        <v/>
      </c>
      <c r="M259" s="210" t="str">
        <f t="shared" si="8"/>
        <v/>
      </c>
      <c r="N259" s="210" t="str">
        <f t="shared" si="14"/>
        <v/>
      </c>
      <c r="O259" s="210" t="str">
        <f t="shared" si="15"/>
        <v/>
      </c>
      <c r="P259" s="84" t="str">
        <f t="shared" si="47"/>
        <v/>
      </c>
      <c r="Q259" s="209"/>
      <c r="R259" s="70" t="str">
        <f>IF(S259="IN",'BOM_Phan II'!$Y$3,"")</f>
        <v/>
      </c>
      <c r="S259" s="69" t="str">
        <f t="shared" si="4"/>
        <v/>
      </c>
      <c r="T259">
        <f t="shared" si="48"/>
        <v>6</v>
      </c>
      <c r="U259" t="str">
        <f t="shared" si="49"/>
        <v>KIỆN 4</v>
      </c>
      <c r="V259" t="str">
        <f>IFERROR(IF(C259&lt;&gt;"","",IF('BOM_Phan II'!$X259=1,'BOM_Phan II'!Y259*$S$6,"")),"")</f>
        <v/>
      </c>
      <c r="W259" s="3" t="str">
        <f t="shared" si="11"/>
        <v>KIỆN</v>
      </c>
      <c r="AD259" s="3" t="str">
        <f t="shared" si="12"/>
        <v/>
      </c>
    </row>
    <row r="260" spans="1:30" ht="27" hidden="1" customHeight="1">
      <c r="A260" s="70" t="str">
        <f t="shared" si="0"/>
        <v/>
      </c>
      <c r="B260" s="70" t="str">
        <f t="shared" si="1"/>
        <v/>
      </c>
      <c r="C260" s="208" t="str">
        <f>IF(IFERROR(IF(D260="","",VALUE(LEFT(D260,1))),"IN")="IN",IF(D260="I","KIỆN 1",$V$6&amp;" "&amp;MAX($AD$13:$AD259)+INDEX($C$13:N259,MATCH($V$6&amp;" "&amp;MAX($AD$13:$AD259),$C$13:$C259,0),12)),"")</f>
        <v/>
      </c>
      <c r="D260" s="210" t="str">
        <f>IF('BOM_Phan II'!$X260=1,'BOM_Phan II'!C260,"")</f>
        <v/>
      </c>
      <c r="E260" s="210" t="str">
        <f>IF('BOM_Phan II'!$X260=1,'BOM_Phan II'!D260,"")</f>
        <v/>
      </c>
      <c r="F260" s="210" t="str">
        <f>IF('BOM_Phan II'!$X260=1,'BOM_Phan II'!E260,"")</f>
        <v/>
      </c>
      <c r="G260" s="210" t="str">
        <f>IF('BOM_Phan II'!$X260=1,'BOM_Phan II'!F260,"")</f>
        <v/>
      </c>
      <c r="H260" s="210" t="str">
        <f>IF('BOM_Phan II'!$X260=1,'BOM_Phan II'!G260,"")</f>
        <v/>
      </c>
      <c r="I260" s="210" t="str">
        <f>IF('BOM_Phan II'!$X260=1,'BOM_Phan II'!H260,"")</f>
        <v/>
      </c>
      <c r="J260" s="210" t="str">
        <f t="shared" si="13"/>
        <v/>
      </c>
      <c r="K260" s="210" t="str">
        <f t="shared" si="6"/>
        <v/>
      </c>
      <c r="L260" s="210" t="str">
        <f t="shared" si="7"/>
        <v/>
      </c>
      <c r="M260" s="210" t="str">
        <f t="shared" si="8"/>
        <v/>
      </c>
      <c r="N260" s="210" t="str">
        <f t="shared" si="14"/>
        <v/>
      </c>
      <c r="O260" s="210" t="str">
        <f t="shared" si="15"/>
        <v/>
      </c>
      <c r="P260" s="84" t="str">
        <f t="shared" si="47"/>
        <v/>
      </c>
      <c r="Q260" s="209"/>
      <c r="R260" s="70" t="str">
        <f>IF(S260="IN",'BOM_Phan II'!$Y$3,"")</f>
        <v/>
      </c>
      <c r="S260" s="69" t="str">
        <f t="shared" si="4"/>
        <v/>
      </c>
      <c r="T260">
        <f t="shared" si="48"/>
        <v>6</v>
      </c>
      <c r="U260" t="str">
        <f t="shared" si="49"/>
        <v>KIỆN 4</v>
      </c>
      <c r="V260" t="str">
        <f>IFERROR(IF(C260&lt;&gt;"","",IF('BOM_Phan II'!$X260=1,'BOM_Phan II'!Y260*$S$6,"")),"")</f>
        <v/>
      </c>
      <c r="W260" s="3" t="str">
        <f t="shared" si="11"/>
        <v>KIỆN</v>
      </c>
      <c r="AD260" s="3" t="str">
        <f t="shared" si="12"/>
        <v/>
      </c>
    </row>
    <row r="261" spans="1:30" ht="27" hidden="1" customHeight="1">
      <c r="A261" s="70" t="str">
        <f t="shared" si="0"/>
        <v/>
      </c>
      <c r="B261" s="70" t="str">
        <f t="shared" si="1"/>
        <v/>
      </c>
      <c r="C261" s="208" t="str">
        <f>IF(IFERROR(IF(D261="","",VALUE(LEFT(D261,1))),"IN")="IN",IF(D261="I","KIỆN 1",$V$6&amp;" "&amp;MAX($AD$13:$AD260)+INDEX($C$13:N260,MATCH($V$6&amp;" "&amp;MAX($AD$13:$AD260),$C$13:$C260,0),12)),"")</f>
        <v/>
      </c>
      <c r="D261" s="210" t="str">
        <f>IF('BOM_Phan II'!$X261=1,'BOM_Phan II'!C261,"")</f>
        <v/>
      </c>
      <c r="E261" s="210" t="str">
        <f>IF('BOM_Phan II'!$X261=1,'BOM_Phan II'!D261,"")</f>
        <v/>
      </c>
      <c r="F261" s="210" t="str">
        <f>IF('BOM_Phan II'!$X261=1,'BOM_Phan II'!E261,"")</f>
        <v/>
      </c>
      <c r="G261" s="210" t="str">
        <f>IF('BOM_Phan II'!$X261=1,'BOM_Phan II'!F261,"")</f>
        <v/>
      </c>
      <c r="H261" s="210" t="str">
        <f>IF('BOM_Phan II'!$X261=1,'BOM_Phan II'!G261,"")</f>
        <v/>
      </c>
      <c r="I261" s="210" t="str">
        <f>IF('BOM_Phan II'!$X261=1,'BOM_Phan II'!H261,"")</f>
        <v/>
      </c>
      <c r="J261" s="210" t="str">
        <f t="shared" si="13"/>
        <v/>
      </c>
      <c r="K261" s="210" t="str">
        <f t="shared" si="6"/>
        <v/>
      </c>
      <c r="L261" s="210" t="str">
        <f t="shared" si="7"/>
        <v/>
      </c>
      <c r="M261" s="210" t="str">
        <f t="shared" si="8"/>
        <v/>
      </c>
      <c r="N261" s="210" t="str">
        <f t="shared" si="14"/>
        <v/>
      </c>
      <c r="O261" s="210" t="str">
        <f t="shared" si="15"/>
        <v/>
      </c>
      <c r="P261" s="84" t="str">
        <f t="shared" si="47"/>
        <v/>
      </c>
      <c r="Q261" s="209"/>
      <c r="R261" s="70" t="str">
        <f>IF(S261="IN",'BOM_Phan II'!$Y$3,"")</f>
        <v/>
      </c>
      <c r="S261" s="69" t="str">
        <f t="shared" si="4"/>
        <v/>
      </c>
      <c r="T261">
        <f t="shared" si="48"/>
        <v>6</v>
      </c>
      <c r="U261" t="str">
        <f t="shared" si="49"/>
        <v>KIỆN 4</v>
      </c>
      <c r="V261" t="str">
        <f>IFERROR(IF(C261&lt;&gt;"","",IF('BOM_Phan II'!$X261=1,'BOM_Phan II'!Y261*$S$6,"")),"")</f>
        <v/>
      </c>
      <c r="W261" s="3" t="str">
        <f t="shared" si="11"/>
        <v>KIỆN</v>
      </c>
      <c r="AD261" s="3" t="str">
        <f t="shared" si="12"/>
        <v/>
      </c>
    </row>
    <row r="262" spans="1:30" ht="27" hidden="1" customHeight="1">
      <c r="A262" s="70" t="str">
        <f t="shared" si="0"/>
        <v/>
      </c>
      <c r="B262" s="70" t="str">
        <f t="shared" si="1"/>
        <v/>
      </c>
      <c r="C262" s="208" t="str">
        <f>IF(IFERROR(IF(D262="","",VALUE(LEFT(D262,1))),"IN")="IN",IF(D262="I","KIỆN 1",$V$6&amp;" "&amp;MAX($AD$13:$AD261)+INDEX($C$13:N261,MATCH($V$6&amp;" "&amp;MAX($AD$13:$AD261),$C$13:$C261,0),12)),"")</f>
        <v/>
      </c>
      <c r="D262" s="210" t="str">
        <f>IF('BOM_Phan II'!$X262=1,'BOM_Phan II'!C262,"")</f>
        <v/>
      </c>
      <c r="E262" s="210" t="str">
        <f>IF('BOM_Phan II'!$X262=1,'BOM_Phan II'!D262,"")</f>
        <v/>
      </c>
      <c r="F262" s="210" t="str">
        <f>IF('BOM_Phan II'!$X262=1,'BOM_Phan II'!E262,"")</f>
        <v/>
      </c>
      <c r="G262" s="210" t="str">
        <f>IF('BOM_Phan II'!$X262=1,'BOM_Phan II'!F262,"")</f>
        <v/>
      </c>
      <c r="H262" s="210" t="str">
        <f>IF('BOM_Phan II'!$X262=1,'BOM_Phan II'!G262,"")</f>
        <v/>
      </c>
      <c r="I262" s="210" t="str">
        <f>IF('BOM_Phan II'!$X262=1,'BOM_Phan II'!H262,"")</f>
        <v/>
      </c>
      <c r="J262" s="210" t="str">
        <f t="shared" si="13"/>
        <v/>
      </c>
      <c r="K262" s="210" t="str">
        <f t="shared" si="6"/>
        <v/>
      </c>
      <c r="L262" s="210" t="str">
        <f t="shared" si="7"/>
        <v/>
      </c>
      <c r="M262" s="210" t="str">
        <f t="shared" si="8"/>
        <v/>
      </c>
      <c r="N262" s="210" t="str">
        <f t="shared" si="14"/>
        <v/>
      </c>
      <c r="O262" s="210" t="str">
        <f t="shared" si="15"/>
        <v/>
      </c>
      <c r="P262" s="84" t="str">
        <f t="shared" si="47"/>
        <v/>
      </c>
      <c r="Q262" s="209"/>
      <c r="R262" s="70" t="str">
        <f>IF(S262="IN",'BOM_Phan II'!$Y$3,"")</f>
        <v/>
      </c>
      <c r="S262" s="69" t="str">
        <f t="shared" si="4"/>
        <v/>
      </c>
      <c r="T262">
        <f t="shared" si="48"/>
        <v>6</v>
      </c>
      <c r="U262" t="str">
        <f t="shared" si="49"/>
        <v>KIỆN 4</v>
      </c>
      <c r="V262" t="str">
        <f>IFERROR(IF(C262&lt;&gt;"","",IF('BOM_Phan II'!$X262=1,'BOM_Phan II'!Y262*$S$6,"")),"")</f>
        <v/>
      </c>
      <c r="W262" s="3" t="str">
        <f t="shared" si="11"/>
        <v>KIỆN</v>
      </c>
      <c r="AD262" s="3" t="str">
        <f t="shared" si="12"/>
        <v/>
      </c>
    </row>
    <row r="263" spans="1:30" ht="27" hidden="1" customHeight="1">
      <c r="A263" s="70" t="str">
        <f t="shared" si="0"/>
        <v/>
      </c>
      <c r="B263" s="70" t="str">
        <f t="shared" si="1"/>
        <v/>
      </c>
      <c r="C263" s="208" t="str">
        <f>IF(IFERROR(IF(D263="","",VALUE(LEFT(D263,1))),"IN")="IN",IF(D263="I","KIỆN 1",$V$6&amp;" "&amp;MAX($AD$13:$AD262)+INDEX($C$13:N262,MATCH($V$6&amp;" "&amp;MAX($AD$13:$AD262),$C$13:$C262,0),12)),"")</f>
        <v/>
      </c>
      <c r="D263" s="210" t="str">
        <f>IF('BOM_Phan II'!$X263=1,'BOM_Phan II'!C263,"")</f>
        <v/>
      </c>
      <c r="E263" s="210" t="str">
        <f>IF('BOM_Phan II'!$X263=1,'BOM_Phan II'!D263,"")</f>
        <v/>
      </c>
      <c r="F263" s="210" t="str">
        <f>IF('BOM_Phan II'!$X263=1,'BOM_Phan II'!E263,"")</f>
        <v/>
      </c>
      <c r="G263" s="210" t="str">
        <f>IF('BOM_Phan II'!$X263=1,'BOM_Phan II'!F263,"")</f>
        <v/>
      </c>
      <c r="H263" s="210" t="str">
        <f>IF('BOM_Phan II'!$X263=1,'BOM_Phan II'!G263,"")</f>
        <v/>
      </c>
      <c r="I263" s="210" t="str">
        <f>IF('BOM_Phan II'!$X263=1,'BOM_Phan II'!H263,"")</f>
        <v/>
      </c>
      <c r="J263" s="210" t="str">
        <f t="shared" si="13"/>
        <v/>
      </c>
      <c r="K263" s="210" t="str">
        <f t="shared" si="6"/>
        <v/>
      </c>
      <c r="L263" s="210" t="str">
        <f t="shared" si="7"/>
        <v/>
      </c>
      <c r="M263" s="210" t="str">
        <f t="shared" si="8"/>
        <v/>
      </c>
      <c r="N263" s="210" t="str">
        <f t="shared" si="14"/>
        <v/>
      </c>
      <c r="O263" s="210" t="str">
        <f t="shared" si="15"/>
        <v/>
      </c>
      <c r="P263" s="84" t="str">
        <f t="shared" si="47"/>
        <v/>
      </c>
      <c r="Q263" s="209"/>
      <c r="R263" s="70" t="str">
        <f>IF(S263="IN",'BOM_Phan II'!$Y$3,"")</f>
        <v/>
      </c>
      <c r="S263" s="69" t="str">
        <f t="shared" si="4"/>
        <v/>
      </c>
      <c r="T263">
        <f t="shared" si="48"/>
        <v>6</v>
      </c>
      <c r="U263" t="str">
        <f t="shared" si="49"/>
        <v>KIỆN 4</v>
      </c>
      <c r="V263" t="str">
        <f>IFERROR(IF(C263&lt;&gt;"","",IF('BOM_Phan II'!$X263=1,'BOM_Phan II'!Y263*$S$6,"")),"")</f>
        <v/>
      </c>
      <c r="W263" s="3" t="str">
        <f t="shared" si="11"/>
        <v>KIỆN</v>
      </c>
      <c r="AD263" s="3" t="str">
        <f t="shared" si="12"/>
        <v/>
      </c>
    </row>
    <row r="264" spans="1:30" ht="27" hidden="1" customHeight="1">
      <c r="A264" s="70" t="str">
        <f t="shared" si="0"/>
        <v/>
      </c>
      <c r="B264" s="70" t="str">
        <f t="shared" si="1"/>
        <v/>
      </c>
      <c r="C264" s="208" t="str">
        <f>IF(IFERROR(IF(D264="","",VALUE(LEFT(D264,1))),"IN")="IN",IF(D264="I","KIỆN 1",$V$6&amp;" "&amp;MAX($AD$13:$AD263)+INDEX($C$13:N263,MATCH($V$6&amp;" "&amp;MAX($AD$13:$AD263),$C$13:$C263,0),12)),"")</f>
        <v/>
      </c>
      <c r="D264" s="210" t="str">
        <f>IF('BOM_Phan II'!$X264=1,'BOM_Phan II'!C264,"")</f>
        <v/>
      </c>
      <c r="E264" s="210" t="str">
        <f>IF('BOM_Phan II'!$X264=1,'BOM_Phan II'!D264,"")</f>
        <v/>
      </c>
      <c r="F264" s="210" t="str">
        <f>IF('BOM_Phan II'!$X264=1,'BOM_Phan II'!E264,"")</f>
        <v/>
      </c>
      <c r="G264" s="210" t="str">
        <f>IF('BOM_Phan II'!$X264=1,'BOM_Phan II'!F264,"")</f>
        <v/>
      </c>
      <c r="H264" s="210" t="str">
        <f>IF('BOM_Phan II'!$X264=1,'BOM_Phan II'!G264,"")</f>
        <v/>
      </c>
      <c r="I264" s="210" t="str">
        <f>IF('BOM_Phan II'!$X264=1,'BOM_Phan II'!H264,"")</f>
        <v/>
      </c>
      <c r="J264" s="210" t="str">
        <f t="shared" si="13"/>
        <v/>
      </c>
      <c r="K264" s="210" t="str">
        <f t="shared" si="6"/>
        <v/>
      </c>
      <c r="L264" s="210" t="str">
        <f t="shared" si="7"/>
        <v/>
      </c>
      <c r="M264" s="210" t="str">
        <f t="shared" si="8"/>
        <v/>
      </c>
      <c r="N264" s="210" t="str">
        <f t="shared" si="14"/>
        <v/>
      </c>
      <c r="O264" s="210" t="str">
        <f t="shared" si="15"/>
        <v/>
      </c>
      <c r="P264" s="84" t="str">
        <f t="shared" si="47"/>
        <v/>
      </c>
      <c r="Q264" s="209"/>
      <c r="R264" s="70" t="str">
        <f>IF(S264="IN",'BOM_Phan II'!$Y$3,"")</f>
        <v/>
      </c>
      <c r="S264" s="69" t="str">
        <f t="shared" si="4"/>
        <v/>
      </c>
      <c r="T264">
        <f t="shared" si="48"/>
        <v>6</v>
      </c>
      <c r="U264" t="str">
        <f t="shared" si="49"/>
        <v>KIỆN 4</v>
      </c>
      <c r="V264" t="str">
        <f>IFERROR(IF(C264&lt;&gt;"","",IF('BOM_Phan II'!$X264=1,'BOM_Phan II'!Y264*$S$6,"")),"")</f>
        <v/>
      </c>
      <c r="W264" s="3" t="str">
        <f t="shared" si="11"/>
        <v>KIỆN</v>
      </c>
      <c r="AD264" s="3" t="str">
        <f t="shared" si="12"/>
        <v/>
      </c>
    </row>
    <row r="265" spans="1:30" ht="27" hidden="1" customHeight="1">
      <c r="A265" s="70" t="str">
        <f t="shared" si="0"/>
        <v/>
      </c>
      <c r="B265" s="70" t="str">
        <f t="shared" si="1"/>
        <v/>
      </c>
      <c r="C265" s="208" t="str">
        <f>IF(IFERROR(IF(D265="","",VALUE(LEFT(D265,1))),"IN")="IN",IF(D265="I","KIỆN 1",$V$6&amp;" "&amp;MAX($AD$13:$AD264)+INDEX($C$13:N264,MATCH($V$6&amp;" "&amp;MAX($AD$13:$AD264),$C$13:$C264,0),12)),"")</f>
        <v/>
      </c>
      <c r="D265" s="210" t="str">
        <f>IF('BOM_Phan II'!$X265=1,'BOM_Phan II'!C265,"")</f>
        <v/>
      </c>
      <c r="E265" s="210" t="str">
        <f>IF('BOM_Phan II'!$X265=1,'BOM_Phan II'!D265,"")</f>
        <v/>
      </c>
      <c r="F265" s="210" t="str">
        <f>IF('BOM_Phan II'!$X265=1,'BOM_Phan II'!E265,"")</f>
        <v/>
      </c>
      <c r="G265" s="210" t="str">
        <f>IF('BOM_Phan II'!$X265=1,'BOM_Phan II'!F265,"")</f>
        <v/>
      </c>
      <c r="H265" s="210" t="str">
        <f>IF('BOM_Phan II'!$X265=1,'BOM_Phan II'!G265,"")</f>
        <v/>
      </c>
      <c r="I265" s="210" t="str">
        <f>IF('BOM_Phan II'!$X265=1,'BOM_Phan II'!H265,"")</f>
        <v/>
      </c>
      <c r="J265" s="210" t="str">
        <f t="shared" si="13"/>
        <v/>
      </c>
      <c r="K265" s="210" t="str">
        <f t="shared" si="6"/>
        <v/>
      </c>
      <c r="L265" s="210" t="str">
        <f t="shared" si="7"/>
        <v/>
      </c>
      <c r="M265" s="210" t="str">
        <f t="shared" si="8"/>
        <v/>
      </c>
      <c r="N265" s="210" t="str">
        <f t="shared" si="14"/>
        <v/>
      </c>
      <c r="O265" s="210" t="str">
        <f t="shared" si="15"/>
        <v/>
      </c>
      <c r="P265" s="84" t="str">
        <f t="shared" si="47"/>
        <v/>
      </c>
      <c r="Q265" s="209"/>
      <c r="R265" s="70" t="str">
        <f>IF(S265="IN",'BOM_Phan II'!$Y$3,"")</f>
        <v/>
      </c>
      <c r="S265" s="69" t="str">
        <f t="shared" si="4"/>
        <v/>
      </c>
      <c r="T265">
        <f t="shared" si="48"/>
        <v>6</v>
      </c>
      <c r="U265" t="str">
        <f t="shared" si="49"/>
        <v>KIỆN 4</v>
      </c>
      <c r="V265" t="str">
        <f>IFERROR(IF(C265&lt;&gt;"","",IF('BOM_Phan II'!$X265=1,'BOM_Phan II'!Y265*$S$6,"")),"")</f>
        <v/>
      </c>
      <c r="W265" s="3" t="str">
        <f t="shared" si="11"/>
        <v>KIỆN</v>
      </c>
      <c r="AD265" s="3" t="str">
        <f t="shared" si="12"/>
        <v/>
      </c>
    </row>
    <row r="266" spans="1:30" ht="27" hidden="1" customHeight="1">
      <c r="A266" s="70" t="str">
        <f t="shared" si="0"/>
        <v/>
      </c>
      <c r="B266" s="70" t="str">
        <f t="shared" si="1"/>
        <v/>
      </c>
      <c r="C266" s="208" t="str">
        <f>IF(IFERROR(IF(D266="","",VALUE(LEFT(D266,1))),"IN")="IN",IF(D266="I","KIỆN 1",$V$6&amp;" "&amp;MAX($AD$13:$AD265)+INDEX($C$13:N265,MATCH($V$6&amp;" "&amp;MAX($AD$13:$AD265),$C$13:$C265,0),12)),"")</f>
        <v/>
      </c>
      <c r="D266" s="210" t="str">
        <f>IF('BOM_Phan II'!$X266=1,'BOM_Phan II'!C266,"")</f>
        <v/>
      </c>
      <c r="E266" s="210" t="str">
        <f>IF('BOM_Phan II'!$X266=1,'BOM_Phan II'!D266,"")</f>
        <v/>
      </c>
      <c r="F266" s="210" t="str">
        <f>IF('BOM_Phan II'!$X266=1,'BOM_Phan II'!E266,"")</f>
        <v/>
      </c>
      <c r="G266" s="210" t="str">
        <f>IF('BOM_Phan II'!$X266=1,'BOM_Phan II'!F266,"")</f>
        <v/>
      </c>
      <c r="H266" s="210" t="str">
        <f>IF('BOM_Phan II'!$X266=1,'BOM_Phan II'!G266,"")</f>
        <v/>
      </c>
      <c r="I266" s="210" t="str">
        <f>IF('BOM_Phan II'!$X266=1,'BOM_Phan II'!H266,"")</f>
        <v/>
      </c>
      <c r="J266" s="210" t="str">
        <f t="shared" si="13"/>
        <v/>
      </c>
      <c r="K266" s="210" t="str">
        <f t="shared" si="6"/>
        <v/>
      </c>
      <c r="L266" s="210" t="str">
        <f t="shared" si="7"/>
        <v/>
      </c>
      <c r="M266" s="210" t="str">
        <f t="shared" si="8"/>
        <v/>
      </c>
      <c r="N266" s="210" t="str">
        <f t="shared" si="14"/>
        <v/>
      </c>
      <c r="O266" s="210" t="str">
        <f t="shared" si="15"/>
        <v/>
      </c>
      <c r="P266" s="84" t="str">
        <f t="shared" si="47"/>
        <v/>
      </c>
      <c r="Q266" s="209"/>
      <c r="R266" s="70" t="str">
        <f>IF(S266="IN",'BOM_Phan II'!$Y$3,"")</f>
        <v/>
      </c>
      <c r="S266" s="69" t="str">
        <f t="shared" si="4"/>
        <v/>
      </c>
      <c r="T266">
        <f t="shared" si="48"/>
        <v>6</v>
      </c>
      <c r="U266" t="str">
        <f t="shared" si="49"/>
        <v>KIỆN 4</v>
      </c>
      <c r="V266" t="str">
        <f>IFERROR(IF(C266&lt;&gt;"","",IF('BOM_Phan II'!$X266=1,'BOM_Phan II'!Y266*$S$6,"")),"")</f>
        <v/>
      </c>
      <c r="W266" s="3" t="str">
        <f t="shared" si="11"/>
        <v>KIỆN</v>
      </c>
      <c r="AD266" s="3" t="str">
        <f t="shared" si="12"/>
        <v/>
      </c>
    </row>
    <row r="267" spans="1:30" ht="27" hidden="1" customHeight="1">
      <c r="A267" s="70" t="str">
        <f t="shared" si="0"/>
        <v/>
      </c>
      <c r="B267" s="70" t="str">
        <f t="shared" si="1"/>
        <v/>
      </c>
      <c r="C267" s="208" t="str">
        <f>IF(IFERROR(IF(D267="","",VALUE(LEFT(D267,1))),"IN")="IN",IF(D267="I","KIỆN 1",$V$6&amp;" "&amp;MAX($AD$13:$AD266)+INDEX($C$13:N266,MATCH($V$6&amp;" "&amp;MAX($AD$13:$AD266),$C$13:$C266,0),12)),"")</f>
        <v/>
      </c>
      <c r="D267" s="210" t="str">
        <f>IF('BOM_Phan II'!$X267=1,'BOM_Phan II'!C267,"")</f>
        <v/>
      </c>
      <c r="E267" s="210" t="str">
        <f>IF('BOM_Phan II'!$X267=1,'BOM_Phan II'!D267,"")</f>
        <v/>
      </c>
      <c r="F267" s="210" t="str">
        <f>IF('BOM_Phan II'!$X267=1,'BOM_Phan II'!E267,"")</f>
        <v/>
      </c>
      <c r="G267" s="210" t="str">
        <f>IF('BOM_Phan II'!$X267=1,'BOM_Phan II'!F267,"")</f>
        <v/>
      </c>
      <c r="H267" s="210" t="str">
        <f>IF('BOM_Phan II'!$X267=1,'BOM_Phan II'!G267,"")</f>
        <v/>
      </c>
      <c r="I267" s="210" t="str">
        <f>IF('BOM_Phan II'!$X267=1,'BOM_Phan II'!H267,"")</f>
        <v/>
      </c>
      <c r="J267" s="210" t="str">
        <f t="shared" si="13"/>
        <v/>
      </c>
      <c r="K267" s="210" t="str">
        <f t="shared" si="6"/>
        <v/>
      </c>
      <c r="L267" s="210" t="str">
        <f t="shared" si="7"/>
        <v/>
      </c>
      <c r="M267" s="210" t="str">
        <f t="shared" si="8"/>
        <v/>
      </c>
      <c r="N267" s="210" t="str">
        <f t="shared" si="14"/>
        <v/>
      </c>
      <c r="O267" s="210" t="str">
        <f t="shared" si="15"/>
        <v/>
      </c>
      <c r="P267" s="84" t="str">
        <f t="shared" si="47"/>
        <v/>
      </c>
      <c r="Q267" s="209"/>
      <c r="R267" s="70" t="str">
        <f>IF(S267="IN",'BOM_Phan II'!$Y$3,"")</f>
        <v/>
      </c>
      <c r="S267" s="69" t="str">
        <f t="shared" si="4"/>
        <v/>
      </c>
      <c r="T267">
        <f t="shared" si="48"/>
        <v>6</v>
      </c>
      <c r="U267" t="str">
        <f t="shared" si="49"/>
        <v>KIỆN 4</v>
      </c>
      <c r="V267" t="str">
        <f>IFERROR(IF(C267&lt;&gt;"","",IF('BOM_Phan II'!$X267=1,'BOM_Phan II'!Y267*$S$6,"")),"")</f>
        <v/>
      </c>
      <c r="W267" s="3" t="str">
        <f t="shared" si="11"/>
        <v>KIỆN</v>
      </c>
      <c r="AD267" s="3" t="str">
        <f t="shared" si="12"/>
        <v/>
      </c>
    </row>
    <row r="268" spans="1:30" ht="27" hidden="1" customHeight="1">
      <c r="A268" s="70" t="str">
        <f t="shared" si="0"/>
        <v/>
      </c>
      <c r="B268" s="70" t="str">
        <f t="shared" si="1"/>
        <v/>
      </c>
      <c r="C268" s="208" t="str">
        <f>IF(IFERROR(IF(D268="","",VALUE(LEFT(D268,1))),"IN")="IN",IF(D268="I","KIỆN 1",$V$6&amp;" "&amp;MAX($AD$13:$AD267)+INDEX($C$13:N267,MATCH($V$6&amp;" "&amp;MAX($AD$13:$AD267),$C$13:$C267,0),12)),"")</f>
        <v/>
      </c>
      <c r="D268" s="210" t="str">
        <f>IF('BOM_Phan II'!$X268=1,'BOM_Phan II'!C268,"")</f>
        <v/>
      </c>
      <c r="E268" s="210" t="str">
        <f>IF('BOM_Phan II'!$X268=1,'BOM_Phan II'!D268,"")</f>
        <v/>
      </c>
      <c r="F268" s="210" t="str">
        <f>IF('BOM_Phan II'!$X268=1,'BOM_Phan II'!E268,"")</f>
        <v/>
      </c>
      <c r="G268" s="210" t="str">
        <f>IF('BOM_Phan II'!$X268=1,'BOM_Phan II'!F268,"")</f>
        <v/>
      </c>
      <c r="H268" s="210" t="str">
        <f>IF('BOM_Phan II'!$X268=1,'BOM_Phan II'!G268,"")</f>
        <v/>
      </c>
      <c r="I268" s="210" t="str">
        <f>IF('BOM_Phan II'!$X268=1,'BOM_Phan II'!H268,"")</f>
        <v/>
      </c>
      <c r="J268" s="210" t="str">
        <f t="shared" si="13"/>
        <v/>
      </c>
      <c r="K268" s="210" t="str">
        <f t="shared" si="6"/>
        <v/>
      </c>
      <c r="L268" s="210" t="str">
        <f t="shared" si="7"/>
        <v/>
      </c>
      <c r="M268" s="210" t="str">
        <f t="shared" si="8"/>
        <v/>
      </c>
      <c r="N268" s="210" t="str">
        <f t="shared" si="14"/>
        <v/>
      </c>
      <c r="O268" s="210" t="str">
        <f t="shared" si="15"/>
        <v/>
      </c>
      <c r="P268" s="84" t="str">
        <f t="shared" si="47"/>
        <v/>
      </c>
      <c r="Q268" s="209"/>
      <c r="R268" s="70" t="str">
        <f>IF(S268="IN",'BOM_Phan II'!$Y$3,"")</f>
        <v/>
      </c>
      <c r="S268" s="69" t="str">
        <f t="shared" si="4"/>
        <v/>
      </c>
      <c r="T268">
        <f t="shared" si="48"/>
        <v>6</v>
      </c>
      <c r="U268" t="str">
        <f t="shared" si="49"/>
        <v>KIỆN 4</v>
      </c>
      <c r="V268" t="str">
        <f>IFERROR(IF(C268&lt;&gt;"","",IF('BOM_Phan II'!$X268=1,'BOM_Phan II'!Y268*$S$6,"")),"")</f>
        <v/>
      </c>
      <c r="W268" s="3" t="str">
        <f t="shared" si="11"/>
        <v>KIỆN</v>
      </c>
      <c r="AD268" s="3" t="str">
        <f t="shared" si="12"/>
        <v/>
      </c>
    </row>
    <row r="269" spans="1:30" ht="27" hidden="1" customHeight="1">
      <c r="A269" s="70" t="str">
        <f t="shared" si="0"/>
        <v/>
      </c>
      <c r="B269" s="70" t="str">
        <f t="shared" si="1"/>
        <v/>
      </c>
      <c r="C269" s="208" t="str">
        <f>IF(IFERROR(IF(D269="","",VALUE(LEFT(D269,1))),"IN")="IN",IF(D269="I","KIỆN 1",$V$6&amp;" "&amp;MAX($AD$13:$AD268)+INDEX($C$13:N268,MATCH($V$6&amp;" "&amp;MAX($AD$13:$AD268),$C$13:$C268,0),12)),"")</f>
        <v/>
      </c>
      <c r="D269" s="210" t="str">
        <f>IF('BOM_Phan II'!$X269=1,'BOM_Phan II'!C269,"")</f>
        <v/>
      </c>
      <c r="E269" s="210" t="str">
        <f>IF('BOM_Phan II'!$X269=1,'BOM_Phan II'!D269,"")</f>
        <v/>
      </c>
      <c r="F269" s="210" t="str">
        <f>IF('BOM_Phan II'!$X269=1,'BOM_Phan II'!E269,"")</f>
        <v/>
      </c>
      <c r="G269" s="210" t="str">
        <f>IF('BOM_Phan II'!$X269=1,'BOM_Phan II'!F269,"")</f>
        <v/>
      </c>
      <c r="H269" s="210" t="str">
        <f>IF('BOM_Phan II'!$X269=1,'BOM_Phan II'!G269,"")</f>
        <v/>
      </c>
      <c r="I269" s="210" t="str">
        <f>IF('BOM_Phan II'!$X269=1,'BOM_Phan II'!H269,"")</f>
        <v/>
      </c>
      <c r="J269" s="210" t="str">
        <f t="shared" si="13"/>
        <v/>
      </c>
      <c r="K269" s="210" t="str">
        <f t="shared" si="6"/>
        <v/>
      </c>
      <c r="L269" s="210" t="str">
        <f t="shared" si="7"/>
        <v/>
      </c>
      <c r="M269" s="210" t="str">
        <f t="shared" si="8"/>
        <v/>
      </c>
      <c r="N269" s="210" t="str">
        <f t="shared" si="14"/>
        <v/>
      </c>
      <c r="O269" s="210" t="str">
        <f t="shared" si="15"/>
        <v/>
      </c>
      <c r="P269" s="84" t="str">
        <f t="shared" ref="P269:P332" si="50">IFERROR(IF(C269&lt;&gt;"",SUMIFS($V$13:$V$406,$U$13:$U$406,C269),V269),"")</f>
        <v/>
      </c>
      <c r="Q269" s="209"/>
      <c r="R269" s="70" t="str">
        <f>IF(S269="IN",'BOM_Phan II'!$Y$3,"")</f>
        <v/>
      </c>
      <c r="S269" s="69" t="str">
        <f t="shared" si="4"/>
        <v/>
      </c>
      <c r="T269">
        <f t="shared" si="48"/>
        <v>6</v>
      </c>
      <c r="U269" t="str">
        <f t="shared" si="49"/>
        <v>KIỆN 4</v>
      </c>
      <c r="V269" t="str">
        <f>IFERROR(IF(C269&lt;&gt;"","",IF('BOM_Phan II'!$X269=1,'BOM_Phan II'!Y269*$S$6,"")),"")</f>
        <v/>
      </c>
      <c r="W269" s="3" t="str">
        <f t="shared" si="11"/>
        <v>KIỆN</v>
      </c>
      <c r="AD269" s="3" t="str">
        <f t="shared" si="12"/>
        <v/>
      </c>
    </row>
    <row r="270" spans="1:30" ht="27" hidden="1" customHeight="1">
      <c r="A270" s="70" t="str">
        <f t="shared" si="0"/>
        <v/>
      </c>
      <c r="B270" s="70" t="str">
        <f t="shared" si="1"/>
        <v/>
      </c>
      <c r="C270" s="208" t="str">
        <f>IF(IFERROR(IF(D270="","",VALUE(LEFT(D270,1))),"IN")="IN",IF(D270="I","KIỆN 1",$V$6&amp;" "&amp;MAX($AD$13:$AD269)+INDEX($C$13:N269,MATCH($V$6&amp;" "&amp;MAX($AD$13:$AD269),$C$13:$C269,0),12)),"")</f>
        <v/>
      </c>
      <c r="D270" s="210" t="str">
        <f>IF('BOM_Phan II'!$X270=1,'BOM_Phan II'!C270,"")</f>
        <v/>
      </c>
      <c r="E270" s="210" t="str">
        <f>IF('BOM_Phan II'!$X270=1,'BOM_Phan II'!D270,"")</f>
        <v/>
      </c>
      <c r="F270" s="210" t="str">
        <f>IF('BOM_Phan II'!$X270=1,'BOM_Phan II'!E270,"")</f>
        <v/>
      </c>
      <c r="G270" s="210" t="str">
        <f>IF('BOM_Phan II'!$X270=1,'BOM_Phan II'!F270,"")</f>
        <v/>
      </c>
      <c r="H270" s="210" t="str">
        <f>IF('BOM_Phan II'!$X270=1,'BOM_Phan II'!G270,"")</f>
        <v/>
      </c>
      <c r="I270" s="210" t="str">
        <f>IF('BOM_Phan II'!$X270=1,'BOM_Phan II'!H270,"")</f>
        <v/>
      </c>
      <c r="J270" s="210" t="str">
        <f t="shared" si="13"/>
        <v/>
      </c>
      <c r="K270" s="210" t="str">
        <f t="shared" si="6"/>
        <v/>
      </c>
      <c r="L270" s="210" t="str">
        <f t="shared" si="7"/>
        <v/>
      </c>
      <c r="M270" s="210" t="str">
        <f t="shared" si="8"/>
        <v/>
      </c>
      <c r="N270" s="210" t="str">
        <f t="shared" si="14"/>
        <v/>
      </c>
      <c r="O270" s="210" t="str">
        <f t="shared" si="15"/>
        <v/>
      </c>
      <c r="P270" s="84" t="str">
        <f t="shared" si="50"/>
        <v/>
      </c>
      <c r="Q270" s="209"/>
      <c r="R270" s="70" t="str">
        <f>IF(S270="IN",'BOM_Phan II'!$Y$3,"")</f>
        <v/>
      </c>
      <c r="S270" s="69" t="str">
        <f t="shared" si="4"/>
        <v/>
      </c>
      <c r="T270">
        <f t="shared" si="48"/>
        <v>6</v>
      </c>
      <c r="U270" t="str">
        <f t="shared" si="49"/>
        <v>KIỆN 4</v>
      </c>
      <c r="V270" t="str">
        <f>IFERROR(IF(C270&lt;&gt;"","",IF('BOM_Phan II'!$X270=1,'BOM_Phan II'!Y270*$S$6,"")),"")</f>
        <v/>
      </c>
      <c r="W270" s="3" t="str">
        <f t="shared" si="11"/>
        <v>KIỆN</v>
      </c>
      <c r="AD270" s="3" t="str">
        <f t="shared" si="12"/>
        <v/>
      </c>
    </row>
    <row r="271" spans="1:30" ht="27" hidden="1" customHeight="1">
      <c r="A271" s="70" t="str">
        <f t="shared" si="0"/>
        <v/>
      </c>
      <c r="B271" s="70" t="str">
        <f t="shared" si="1"/>
        <v/>
      </c>
      <c r="C271" s="208" t="str">
        <f>IF(IFERROR(IF(D271="","",VALUE(LEFT(D271,1))),"IN")="IN",IF(D271="I","KIỆN 1",$V$6&amp;" "&amp;MAX($AD$13:$AD270)+INDEX($C$13:N270,MATCH($V$6&amp;" "&amp;MAX($AD$13:$AD270),$C$13:$C270,0),12)),"")</f>
        <v/>
      </c>
      <c r="D271" s="210" t="str">
        <f>IF('BOM_Phan II'!$X271=1,'BOM_Phan II'!C271,"")</f>
        <v/>
      </c>
      <c r="E271" s="210" t="str">
        <f>IF('BOM_Phan II'!$X271=1,'BOM_Phan II'!D271,"")</f>
        <v/>
      </c>
      <c r="F271" s="210" t="str">
        <f>IF('BOM_Phan II'!$X271=1,'BOM_Phan II'!E271,"")</f>
        <v/>
      </c>
      <c r="G271" s="210" t="str">
        <f>IF('BOM_Phan II'!$X271=1,'BOM_Phan II'!F271,"")</f>
        <v/>
      </c>
      <c r="H271" s="210" t="str">
        <f>IF('BOM_Phan II'!$X271=1,'BOM_Phan II'!G271,"")</f>
        <v/>
      </c>
      <c r="I271" s="210" t="str">
        <f>IF('BOM_Phan II'!$X271=1,'BOM_Phan II'!H271,"")</f>
        <v/>
      </c>
      <c r="J271" s="210" t="str">
        <f t="shared" si="13"/>
        <v/>
      </c>
      <c r="K271" s="210" t="str">
        <f t="shared" si="6"/>
        <v/>
      </c>
      <c r="L271" s="210" t="str">
        <f t="shared" si="7"/>
        <v/>
      </c>
      <c r="M271" s="210" t="str">
        <f t="shared" si="8"/>
        <v/>
      </c>
      <c r="N271" s="210" t="str">
        <f t="shared" si="14"/>
        <v/>
      </c>
      <c r="O271" s="210" t="str">
        <f t="shared" si="15"/>
        <v/>
      </c>
      <c r="P271" s="84" t="str">
        <f t="shared" si="50"/>
        <v/>
      </c>
      <c r="Q271" s="209"/>
      <c r="R271" s="70" t="str">
        <f>IF(S271="IN",'BOM_Phan II'!$Y$3,"")</f>
        <v/>
      </c>
      <c r="S271" s="69" t="str">
        <f t="shared" si="4"/>
        <v/>
      </c>
      <c r="T271">
        <f t="shared" si="48"/>
        <v>6</v>
      </c>
      <c r="U271" t="str">
        <f t="shared" si="49"/>
        <v>KIỆN 4</v>
      </c>
      <c r="V271" t="str">
        <f>IFERROR(IF(C271&lt;&gt;"","",IF('BOM_Phan II'!$X271=1,'BOM_Phan II'!Y271*$S$6,"")),"")</f>
        <v/>
      </c>
      <c r="W271" s="3" t="str">
        <f t="shared" si="11"/>
        <v>KIỆN</v>
      </c>
      <c r="AD271" s="3" t="str">
        <f t="shared" si="12"/>
        <v/>
      </c>
    </row>
    <row r="272" spans="1:30" ht="27" hidden="1" customHeight="1">
      <c r="A272" s="70" t="str">
        <f t="shared" si="0"/>
        <v/>
      </c>
      <c r="B272" s="70" t="str">
        <f t="shared" si="1"/>
        <v/>
      </c>
      <c r="C272" s="208" t="str">
        <f>IF(IFERROR(IF(D272="","",VALUE(LEFT(D272,1))),"IN")="IN",IF(D272="I","KIỆN 1",$V$6&amp;" "&amp;MAX($AD$13:$AD271)+INDEX($C$13:N271,MATCH($V$6&amp;" "&amp;MAX($AD$13:$AD271),$C$13:$C271,0),12)),"")</f>
        <v/>
      </c>
      <c r="D272" s="210" t="str">
        <f>IF('BOM_Phan II'!$X272=1,'BOM_Phan II'!C272,"")</f>
        <v/>
      </c>
      <c r="E272" s="210" t="str">
        <f>IF('BOM_Phan II'!$X272=1,'BOM_Phan II'!D272,"")</f>
        <v/>
      </c>
      <c r="F272" s="210" t="str">
        <f>IF('BOM_Phan II'!$X272=1,'BOM_Phan II'!E272,"")</f>
        <v/>
      </c>
      <c r="G272" s="210" t="str">
        <f>IF('BOM_Phan II'!$X272=1,'BOM_Phan II'!F272,"")</f>
        <v/>
      </c>
      <c r="H272" s="210" t="str">
        <f>IF('BOM_Phan II'!$X272=1,'BOM_Phan II'!G272,"")</f>
        <v/>
      </c>
      <c r="I272" s="210" t="str">
        <f>IF('BOM_Phan II'!$X272=1,'BOM_Phan II'!H272,"")</f>
        <v/>
      </c>
      <c r="J272" s="210" t="str">
        <f t="shared" si="13"/>
        <v/>
      </c>
      <c r="K272" s="210" t="str">
        <f t="shared" si="6"/>
        <v/>
      </c>
      <c r="L272" s="210" t="str">
        <f t="shared" si="7"/>
        <v/>
      </c>
      <c r="M272" s="210" t="str">
        <f t="shared" si="8"/>
        <v/>
      </c>
      <c r="N272" s="210" t="str">
        <f t="shared" si="14"/>
        <v/>
      </c>
      <c r="O272" s="210" t="str">
        <f t="shared" si="15"/>
        <v/>
      </c>
      <c r="P272" s="84" t="str">
        <f t="shared" si="50"/>
        <v/>
      </c>
      <c r="Q272" s="209"/>
      <c r="R272" s="70" t="str">
        <f>IF(S272="IN",'BOM_Phan II'!$Y$3,"")</f>
        <v/>
      </c>
      <c r="S272" s="69" t="str">
        <f t="shared" si="4"/>
        <v/>
      </c>
      <c r="T272">
        <f t="shared" si="48"/>
        <v>6</v>
      </c>
      <c r="U272" t="str">
        <f t="shared" si="49"/>
        <v>KIỆN 4</v>
      </c>
      <c r="V272" t="str">
        <f>IFERROR(IF(C272&lt;&gt;"","",IF('BOM_Phan II'!$X272=1,'BOM_Phan II'!Y272*$S$6,"")),"")</f>
        <v/>
      </c>
      <c r="W272" s="3" t="str">
        <f t="shared" si="11"/>
        <v>KIỆN</v>
      </c>
      <c r="AD272" s="3" t="str">
        <f t="shared" si="12"/>
        <v/>
      </c>
    </row>
    <row r="273" spans="1:30" ht="27" hidden="1" customHeight="1">
      <c r="A273" s="70" t="str">
        <f t="shared" si="0"/>
        <v/>
      </c>
      <c r="B273" s="70" t="str">
        <f t="shared" si="1"/>
        <v/>
      </c>
      <c r="C273" s="208" t="str">
        <f>IF(IFERROR(IF(D273="","",VALUE(LEFT(D273,1))),"IN")="IN",IF(D273="I","KIỆN 1",$V$6&amp;" "&amp;MAX($AD$13:$AD272)+INDEX($C$13:N272,MATCH($V$6&amp;" "&amp;MAX($AD$13:$AD272),$C$13:$C272,0),12)),"")</f>
        <v/>
      </c>
      <c r="D273" s="210" t="str">
        <f>IF('BOM_Phan II'!$X273=1,'BOM_Phan II'!C273,"")</f>
        <v/>
      </c>
      <c r="E273" s="210" t="str">
        <f>IF('BOM_Phan II'!$X273=1,'BOM_Phan II'!D273,"")</f>
        <v/>
      </c>
      <c r="F273" s="210" t="str">
        <f>IF('BOM_Phan II'!$X273=1,'BOM_Phan II'!E273,"")</f>
        <v/>
      </c>
      <c r="G273" s="210" t="str">
        <f>IF('BOM_Phan II'!$X273=1,'BOM_Phan II'!F273,"")</f>
        <v/>
      </c>
      <c r="H273" s="210" t="str">
        <f>IF('BOM_Phan II'!$X273=1,'BOM_Phan II'!G273,"")</f>
        <v/>
      </c>
      <c r="I273" s="210" t="str">
        <f>IF('BOM_Phan II'!$X273=1,'BOM_Phan II'!H273,"")</f>
        <v/>
      </c>
      <c r="J273" s="210" t="str">
        <f t="shared" si="13"/>
        <v/>
      </c>
      <c r="K273" s="210" t="str">
        <f t="shared" si="6"/>
        <v/>
      </c>
      <c r="L273" s="210" t="str">
        <f t="shared" si="7"/>
        <v/>
      </c>
      <c r="M273" s="210" t="str">
        <f t="shared" si="8"/>
        <v/>
      </c>
      <c r="N273" s="210" t="str">
        <f t="shared" si="14"/>
        <v/>
      </c>
      <c r="O273" s="210" t="str">
        <f t="shared" si="15"/>
        <v/>
      </c>
      <c r="P273" s="84" t="str">
        <f t="shared" si="50"/>
        <v/>
      </c>
      <c r="Q273" s="209"/>
      <c r="R273" s="70" t="str">
        <f>IF(S273="IN",'BOM_Phan II'!$Y$3,"")</f>
        <v/>
      </c>
      <c r="S273" s="69" t="str">
        <f t="shared" si="4"/>
        <v/>
      </c>
      <c r="T273">
        <f t="shared" si="48"/>
        <v>6</v>
      </c>
      <c r="U273" t="str">
        <f t="shared" si="49"/>
        <v>KIỆN 4</v>
      </c>
      <c r="V273" t="str">
        <f>IFERROR(IF(C273&lt;&gt;"","",IF('BOM_Phan II'!$X273=1,'BOM_Phan II'!Y273*$S$6,"")),"")</f>
        <v/>
      </c>
      <c r="W273" s="3" t="str">
        <f t="shared" si="11"/>
        <v>KIỆN</v>
      </c>
      <c r="AD273" s="3" t="str">
        <f t="shared" si="12"/>
        <v/>
      </c>
    </row>
    <row r="274" spans="1:30" ht="27" hidden="1" customHeight="1">
      <c r="A274" s="70" t="str">
        <f t="shared" si="0"/>
        <v/>
      </c>
      <c r="B274" s="70" t="str">
        <f t="shared" si="1"/>
        <v/>
      </c>
      <c r="C274" s="208" t="str">
        <f>IF(IFERROR(IF(D274="","",VALUE(LEFT(D274,1))),"IN")="IN",IF(D274="I","KIỆN 1",$V$6&amp;" "&amp;MAX($AD$13:$AD273)+INDEX($C$13:N273,MATCH($V$6&amp;" "&amp;MAX($AD$13:$AD273),$C$13:$C273,0),12)),"")</f>
        <v/>
      </c>
      <c r="D274" s="210" t="str">
        <f>IF('BOM_Phan II'!$X274=1,'BOM_Phan II'!C274,"")</f>
        <v/>
      </c>
      <c r="E274" s="210" t="str">
        <f>IF('BOM_Phan II'!$X274=1,'BOM_Phan II'!D274,"")</f>
        <v/>
      </c>
      <c r="F274" s="210" t="str">
        <f>IF('BOM_Phan II'!$X274=1,'BOM_Phan II'!E274,"")</f>
        <v/>
      </c>
      <c r="G274" s="210" t="str">
        <f>IF('BOM_Phan II'!$X274=1,'BOM_Phan II'!F274,"")</f>
        <v/>
      </c>
      <c r="H274" s="210" t="str">
        <f>IF('BOM_Phan II'!$X274=1,'BOM_Phan II'!G274,"")</f>
        <v/>
      </c>
      <c r="I274" s="210" t="str">
        <f>IF('BOM_Phan II'!$X274=1,'BOM_Phan II'!H274,"")</f>
        <v/>
      </c>
      <c r="J274" s="210" t="str">
        <f t="shared" si="13"/>
        <v/>
      </c>
      <c r="K274" s="210" t="str">
        <f t="shared" si="6"/>
        <v/>
      </c>
      <c r="L274" s="210" t="str">
        <f t="shared" si="7"/>
        <v/>
      </c>
      <c r="M274" s="210" t="str">
        <f t="shared" si="8"/>
        <v/>
      </c>
      <c r="N274" s="210" t="str">
        <f t="shared" si="14"/>
        <v/>
      </c>
      <c r="O274" s="210" t="str">
        <f t="shared" si="15"/>
        <v/>
      </c>
      <c r="P274" s="84" t="str">
        <f t="shared" si="50"/>
        <v/>
      </c>
      <c r="Q274" s="209"/>
      <c r="R274" s="70" t="str">
        <f>IF(S274="IN",'BOM_Phan II'!$Y$3,"")</f>
        <v/>
      </c>
      <c r="S274" s="69" t="str">
        <f t="shared" si="4"/>
        <v/>
      </c>
      <c r="T274">
        <f t="shared" si="48"/>
        <v>6</v>
      </c>
      <c r="U274" t="str">
        <f t="shared" si="49"/>
        <v>KIỆN 4</v>
      </c>
      <c r="V274" t="str">
        <f>IFERROR(IF(C274&lt;&gt;"","",IF('BOM_Phan II'!$X274=1,'BOM_Phan II'!Y274*$S$6,"")),"")</f>
        <v/>
      </c>
      <c r="W274" s="3" t="str">
        <f t="shared" si="11"/>
        <v>KIỆN</v>
      </c>
      <c r="AD274" s="3" t="str">
        <f t="shared" si="12"/>
        <v/>
      </c>
    </row>
    <row r="275" spans="1:30" ht="27" hidden="1" customHeight="1">
      <c r="A275" s="70" t="str">
        <f t="shared" si="0"/>
        <v/>
      </c>
      <c r="B275" s="70" t="str">
        <f t="shared" si="1"/>
        <v/>
      </c>
      <c r="C275" s="208" t="str">
        <f>IF(IFERROR(IF(D275="","",VALUE(LEFT(D275,1))),"IN")="IN",IF(D275="I","KIỆN 1",$V$6&amp;" "&amp;MAX($AD$13:$AD274)+INDEX($C$13:N274,MATCH($V$6&amp;" "&amp;MAX($AD$13:$AD274),$C$13:$C274,0),12)),"")</f>
        <v/>
      </c>
      <c r="D275" s="210" t="str">
        <f>IF('BOM_Phan II'!$X275=1,'BOM_Phan II'!C275,"")</f>
        <v/>
      </c>
      <c r="E275" s="210" t="str">
        <f>IF('BOM_Phan II'!$X275=1,'BOM_Phan II'!D275,"")</f>
        <v/>
      </c>
      <c r="F275" s="210" t="str">
        <f>IF('BOM_Phan II'!$X275=1,'BOM_Phan II'!E275,"")</f>
        <v/>
      </c>
      <c r="G275" s="210" t="str">
        <f>IF('BOM_Phan II'!$X275=1,'BOM_Phan II'!F275,"")</f>
        <v/>
      </c>
      <c r="H275" s="210" t="str">
        <f>IF('BOM_Phan II'!$X275=1,'BOM_Phan II'!G275,"")</f>
        <v/>
      </c>
      <c r="I275" s="210" t="str">
        <f>IF('BOM_Phan II'!$X275=1,'BOM_Phan II'!H275,"")</f>
        <v/>
      </c>
      <c r="J275" s="210" t="str">
        <f t="shared" si="13"/>
        <v/>
      </c>
      <c r="K275" s="210" t="str">
        <f t="shared" si="6"/>
        <v/>
      </c>
      <c r="L275" s="210" t="str">
        <f t="shared" si="7"/>
        <v/>
      </c>
      <c r="M275" s="210" t="str">
        <f t="shared" si="8"/>
        <v/>
      </c>
      <c r="N275" s="210" t="str">
        <f t="shared" si="14"/>
        <v/>
      </c>
      <c r="O275" s="210" t="str">
        <f t="shared" si="15"/>
        <v/>
      </c>
      <c r="P275" s="84" t="str">
        <f t="shared" si="50"/>
        <v/>
      </c>
      <c r="Q275" s="209"/>
      <c r="R275" s="70" t="str">
        <f>IF(S275="IN",'BOM_Phan II'!$Y$3,"")</f>
        <v/>
      </c>
      <c r="S275" s="69" t="str">
        <f t="shared" si="4"/>
        <v/>
      </c>
      <c r="T275">
        <f t="shared" si="48"/>
        <v>6</v>
      </c>
      <c r="U275" t="str">
        <f t="shared" si="49"/>
        <v>KIỆN 4</v>
      </c>
      <c r="V275" t="str">
        <f>IFERROR(IF(C275&lt;&gt;"","",IF('BOM_Phan II'!$X275=1,'BOM_Phan II'!Y275*$S$6,"")),"")</f>
        <v/>
      </c>
      <c r="W275" s="3" t="str">
        <f t="shared" si="11"/>
        <v>KIỆN</v>
      </c>
      <c r="AD275" s="3" t="str">
        <f t="shared" si="12"/>
        <v/>
      </c>
    </row>
    <row r="276" spans="1:30" ht="27" hidden="1" customHeight="1">
      <c r="A276" s="70" t="str">
        <f t="shared" si="0"/>
        <v/>
      </c>
      <c r="B276" s="70" t="str">
        <f t="shared" si="1"/>
        <v/>
      </c>
      <c r="C276" s="208" t="str">
        <f>IF(IFERROR(IF(D276="","",VALUE(LEFT(D276,1))),"IN")="IN",IF(D276="I","KIỆN 1",$V$6&amp;" "&amp;MAX($AD$13:$AD275)+INDEX($C$13:N275,MATCH($V$6&amp;" "&amp;MAX($AD$13:$AD275),$C$13:$C275,0),12)),"")</f>
        <v/>
      </c>
      <c r="D276" s="210" t="str">
        <f>IF('BOM_Phan II'!$X276=1,'BOM_Phan II'!C276,"")</f>
        <v/>
      </c>
      <c r="E276" s="210" t="str">
        <f>IF('BOM_Phan II'!$X276=1,'BOM_Phan II'!D276,"")</f>
        <v/>
      </c>
      <c r="F276" s="210" t="str">
        <f>IF('BOM_Phan II'!$X276=1,'BOM_Phan II'!E276,"")</f>
        <v/>
      </c>
      <c r="G276" s="210" t="str">
        <f>IF('BOM_Phan II'!$X276=1,'BOM_Phan II'!F276,"")</f>
        <v/>
      </c>
      <c r="H276" s="210" t="str">
        <f>IF('BOM_Phan II'!$X276=1,'BOM_Phan II'!G276,"")</f>
        <v/>
      </c>
      <c r="I276" s="210" t="str">
        <f>IF('BOM_Phan II'!$X276=1,'BOM_Phan II'!H276,"")</f>
        <v/>
      </c>
      <c r="J276" s="210" t="str">
        <f t="shared" si="13"/>
        <v/>
      </c>
      <c r="K276" s="210" t="str">
        <f t="shared" si="6"/>
        <v/>
      </c>
      <c r="L276" s="210" t="str">
        <f t="shared" si="7"/>
        <v/>
      </c>
      <c r="M276" s="210" t="str">
        <f t="shared" si="8"/>
        <v/>
      </c>
      <c r="N276" s="210" t="str">
        <f t="shared" si="14"/>
        <v/>
      </c>
      <c r="O276" s="210" t="str">
        <f t="shared" si="15"/>
        <v/>
      </c>
      <c r="P276" s="84" t="str">
        <f t="shared" si="50"/>
        <v/>
      </c>
      <c r="Q276" s="209"/>
      <c r="R276" s="70" t="str">
        <f>IF(S276="IN",'BOM_Phan II'!$Y$3,"")</f>
        <v/>
      </c>
      <c r="S276" s="69" t="str">
        <f t="shared" si="4"/>
        <v/>
      </c>
      <c r="T276">
        <f t="shared" si="48"/>
        <v>6</v>
      </c>
      <c r="U276" t="str">
        <f t="shared" si="49"/>
        <v>KIỆN 4</v>
      </c>
      <c r="V276" t="str">
        <f>IFERROR(IF(C276&lt;&gt;"","",IF('BOM_Phan II'!$X276=1,'BOM_Phan II'!Y276*$S$6,"")),"")</f>
        <v/>
      </c>
      <c r="W276" s="3" t="str">
        <f t="shared" si="11"/>
        <v>KIỆN</v>
      </c>
      <c r="AD276" s="3" t="str">
        <f t="shared" si="12"/>
        <v/>
      </c>
    </row>
    <row r="277" spans="1:30" ht="27" hidden="1" customHeight="1">
      <c r="A277" s="70" t="str">
        <f t="shared" si="0"/>
        <v/>
      </c>
      <c r="B277" s="70" t="str">
        <f t="shared" si="1"/>
        <v/>
      </c>
      <c r="C277" s="208" t="str">
        <f>IF(IFERROR(IF(D277="","",VALUE(LEFT(D277,1))),"IN")="IN",IF(D277="I","KIỆN 1",$V$6&amp;" "&amp;MAX($AD$13:$AD276)+INDEX($C$13:N276,MATCH($V$6&amp;" "&amp;MAX($AD$13:$AD276),$C$13:$C276,0),12)),"")</f>
        <v/>
      </c>
      <c r="D277" s="210" t="str">
        <f>IF('BOM_Phan II'!$X277=1,'BOM_Phan II'!C277,"")</f>
        <v/>
      </c>
      <c r="E277" s="210" t="str">
        <f>IF('BOM_Phan II'!$X277=1,'BOM_Phan II'!D277,"")</f>
        <v/>
      </c>
      <c r="F277" s="210" t="str">
        <f>IF('BOM_Phan II'!$X277=1,'BOM_Phan II'!E277,"")</f>
        <v/>
      </c>
      <c r="G277" s="210" t="str">
        <f>IF('BOM_Phan II'!$X277=1,'BOM_Phan II'!F277,"")</f>
        <v/>
      </c>
      <c r="H277" s="210" t="str">
        <f>IF('BOM_Phan II'!$X277=1,'BOM_Phan II'!G277,"")</f>
        <v/>
      </c>
      <c r="I277" s="210" t="str">
        <f>IF('BOM_Phan II'!$X277=1,'BOM_Phan II'!H277,"")</f>
        <v/>
      </c>
      <c r="J277" s="210" t="str">
        <f t="shared" si="13"/>
        <v/>
      </c>
      <c r="K277" s="210" t="str">
        <f t="shared" si="6"/>
        <v/>
      </c>
      <c r="L277" s="210" t="str">
        <f t="shared" si="7"/>
        <v/>
      </c>
      <c r="M277" s="210" t="str">
        <f t="shared" si="8"/>
        <v/>
      </c>
      <c r="N277" s="210" t="str">
        <f t="shared" si="14"/>
        <v/>
      </c>
      <c r="O277" s="210" t="str">
        <f t="shared" si="15"/>
        <v/>
      </c>
      <c r="P277" s="84" t="str">
        <f t="shared" si="50"/>
        <v/>
      </c>
      <c r="Q277" s="209"/>
      <c r="R277" s="70" t="str">
        <f>IF(S277="IN",'BOM_Phan II'!$Y$3,"")</f>
        <v/>
      </c>
      <c r="S277" s="69" t="str">
        <f t="shared" si="4"/>
        <v/>
      </c>
      <c r="T277">
        <f t="shared" si="48"/>
        <v>6</v>
      </c>
      <c r="U277" t="str">
        <f t="shared" si="49"/>
        <v>KIỆN 4</v>
      </c>
      <c r="V277" t="str">
        <f>IFERROR(IF(C277&lt;&gt;"","",IF('BOM_Phan II'!$X277=1,'BOM_Phan II'!Y277*$S$6,"")),"")</f>
        <v/>
      </c>
      <c r="W277" s="3" t="str">
        <f t="shared" si="11"/>
        <v>KIỆN</v>
      </c>
      <c r="AD277" s="3" t="str">
        <f t="shared" si="12"/>
        <v/>
      </c>
    </row>
    <row r="278" spans="1:30" ht="27" hidden="1" customHeight="1">
      <c r="A278" s="70" t="str">
        <f t="shared" si="0"/>
        <v/>
      </c>
      <c r="B278" s="70" t="str">
        <f t="shared" si="1"/>
        <v/>
      </c>
      <c r="C278" s="208" t="str">
        <f>IF(IFERROR(IF(D278="","",VALUE(LEFT(D278,1))),"IN")="IN",IF(D278="I","KIỆN 1",$V$6&amp;" "&amp;MAX($AD$13:$AD277)+INDEX($C$13:N277,MATCH($V$6&amp;" "&amp;MAX($AD$13:$AD277),$C$13:$C277,0),12)),"")</f>
        <v/>
      </c>
      <c r="D278" s="210" t="str">
        <f>IF('BOM_Phan II'!$X278=1,'BOM_Phan II'!C278,"")</f>
        <v/>
      </c>
      <c r="E278" s="210" t="str">
        <f>IF('BOM_Phan II'!$X278=1,'BOM_Phan II'!D278,"")</f>
        <v/>
      </c>
      <c r="F278" s="210" t="str">
        <f>IF('BOM_Phan II'!$X278=1,'BOM_Phan II'!E278,"")</f>
        <v/>
      </c>
      <c r="G278" s="210" t="str">
        <f>IF('BOM_Phan II'!$X278=1,'BOM_Phan II'!F278,"")</f>
        <v/>
      </c>
      <c r="H278" s="210" t="str">
        <f>IF('BOM_Phan II'!$X278=1,'BOM_Phan II'!G278,"")</f>
        <v/>
      </c>
      <c r="I278" s="210" t="str">
        <f>IF('BOM_Phan II'!$X278=1,'BOM_Phan II'!H278,"")</f>
        <v/>
      </c>
      <c r="J278" s="210" t="str">
        <f t="shared" si="13"/>
        <v/>
      </c>
      <c r="K278" s="210" t="str">
        <f t="shared" si="6"/>
        <v/>
      </c>
      <c r="L278" s="210" t="str">
        <f t="shared" si="7"/>
        <v/>
      </c>
      <c r="M278" s="210" t="str">
        <f t="shared" si="8"/>
        <v/>
      </c>
      <c r="N278" s="210" t="str">
        <f t="shared" si="14"/>
        <v/>
      </c>
      <c r="O278" s="210" t="str">
        <f t="shared" si="15"/>
        <v/>
      </c>
      <c r="P278" s="84" t="str">
        <f t="shared" si="50"/>
        <v/>
      </c>
      <c r="Q278" s="209"/>
      <c r="R278" s="70" t="str">
        <f>IF(S278="IN",'BOM_Phan II'!$Y$3,"")</f>
        <v/>
      </c>
      <c r="S278" s="69" t="str">
        <f t="shared" si="4"/>
        <v/>
      </c>
      <c r="T278">
        <f t="shared" si="48"/>
        <v>6</v>
      </c>
      <c r="U278" t="str">
        <f t="shared" si="49"/>
        <v>KIỆN 4</v>
      </c>
      <c r="V278" t="str">
        <f>IFERROR(IF(C278&lt;&gt;"","",IF('BOM_Phan II'!$X278=1,'BOM_Phan II'!Y278*$S$6,"")),"")</f>
        <v/>
      </c>
      <c r="W278" s="3" t="str">
        <f t="shared" si="11"/>
        <v>KIỆN</v>
      </c>
      <c r="AD278" s="3" t="str">
        <f t="shared" si="12"/>
        <v/>
      </c>
    </row>
    <row r="279" spans="1:30" ht="27" hidden="1" customHeight="1">
      <c r="A279" s="70" t="str">
        <f t="shared" si="0"/>
        <v/>
      </c>
      <c r="B279" s="70" t="str">
        <f t="shared" si="1"/>
        <v/>
      </c>
      <c r="C279" s="208" t="str">
        <f>IF(IFERROR(IF(D279="","",VALUE(LEFT(D279,1))),"IN")="IN",IF(D279="I","KIỆN 1",$V$6&amp;" "&amp;MAX($AD$13:$AD278)+INDEX($C$13:N278,MATCH($V$6&amp;" "&amp;MAX($AD$13:$AD278),$C$13:$C278,0),12)),"")</f>
        <v/>
      </c>
      <c r="D279" s="210" t="str">
        <f>IF('BOM_Phan II'!$X279=1,'BOM_Phan II'!C279,"")</f>
        <v/>
      </c>
      <c r="E279" s="210" t="str">
        <f>IF('BOM_Phan II'!$X279=1,'BOM_Phan II'!D279,"")</f>
        <v/>
      </c>
      <c r="F279" s="210" t="str">
        <f>IF('BOM_Phan II'!$X279=1,'BOM_Phan II'!E279,"")</f>
        <v/>
      </c>
      <c r="G279" s="210" t="str">
        <f>IF('BOM_Phan II'!$X279=1,'BOM_Phan II'!F279,"")</f>
        <v/>
      </c>
      <c r="H279" s="210" t="str">
        <f>IF('BOM_Phan II'!$X279=1,'BOM_Phan II'!G279,"")</f>
        <v/>
      </c>
      <c r="I279" s="210" t="str">
        <f>IF('BOM_Phan II'!$X279=1,'BOM_Phan II'!H279,"")</f>
        <v/>
      </c>
      <c r="J279" s="210" t="str">
        <f t="shared" si="13"/>
        <v/>
      </c>
      <c r="K279" s="210" t="str">
        <f t="shared" si="6"/>
        <v/>
      </c>
      <c r="L279" s="210" t="str">
        <f t="shared" si="7"/>
        <v/>
      </c>
      <c r="M279" s="210" t="str">
        <f t="shared" si="8"/>
        <v/>
      </c>
      <c r="N279" s="210" t="str">
        <f t="shared" si="14"/>
        <v/>
      </c>
      <c r="O279" s="210" t="str">
        <f t="shared" si="15"/>
        <v/>
      </c>
      <c r="P279" s="84" t="str">
        <f t="shared" si="50"/>
        <v/>
      </c>
      <c r="Q279" s="209"/>
      <c r="R279" s="70" t="str">
        <f>IF(S279="IN",'BOM_Phan II'!$Y$3,"")</f>
        <v/>
      </c>
      <c r="S279" s="69" t="str">
        <f t="shared" si="4"/>
        <v/>
      </c>
      <c r="T279">
        <f t="shared" si="48"/>
        <v>6</v>
      </c>
      <c r="U279" t="str">
        <f t="shared" si="49"/>
        <v>KIỆN 4</v>
      </c>
      <c r="V279" t="str">
        <f>IFERROR(IF(C279&lt;&gt;"","",IF('BOM_Phan II'!$X279=1,'BOM_Phan II'!Y279*$S$6,"")),"")</f>
        <v/>
      </c>
      <c r="W279" s="3" t="str">
        <f t="shared" si="11"/>
        <v>KIỆN</v>
      </c>
      <c r="AD279" s="3" t="str">
        <f t="shared" si="12"/>
        <v/>
      </c>
    </row>
    <row r="280" spans="1:30" ht="27" hidden="1" customHeight="1">
      <c r="A280" s="70" t="str">
        <f t="shared" si="0"/>
        <v/>
      </c>
      <c r="B280" s="70" t="str">
        <f t="shared" si="1"/>
        <v/>
      </c>
      <c r="C280" s="208" t="str">
        <f>IF(IFERROR(IF(D280="","",VALUE(LEFT(D280,1))),"IN")="IN",IF(D280="I","KIỆN 1",$V$6&amp;" "&amp;MAX($AD$13:$AD279)+INDEX($C$13:N279,MATCH($V$6&amp;" "&amp;MAX($AD$13:$AD279),$C$13:$C279,0),12)),"")</f>
        <v/>
      </c>
      <c r="D280" s="210" t="str">
        <f>IF('BOM_Phan II'!$X280=1,'BOM_Phan II'!C280,"")</f>
        <v/>
      </c>
      <c r="E280" s="210" t="str">
        <f>IF('BOM_Phan II'!$X280=1,'BOM_Phan II'!D280,"")</f>
        <v/>
      </c>
      <c r="F280" s="210" t="str">
        <f>IF('BOM_Phan II'!$X280=1,'BOM_Phan II'!E280,"")</f>
        <v/>
      </c>
      <c r="G280" s="210" t="str">
        <f>IF('BOM_Phan II'!$X280=1,'BOM_Phan II'!F280,"")</f>
        <v/>
      </c>
      <c r="H280" s="210" t="str">
        <f>IF('BOM_Phan II'!$X280=1,'BOM_Phan II'!G280,"")</f>
        <v/>
      </c>
      <c r="I280" s="210" t="str">
        <f>IF('BOM_Phan II'!$X280=1,'BOM_Phan II'!H280,"")</f>
        <v/>
      </c>
      <c r="J280" s="210" t="str">
        <f t="shared" si="13"/>
        <v/>
      </c>
      <c r="K280" s="210" t="str">
        <f t="shared" si="6"/>
        <v/>
      </c>
      <c r="L280" s="210" t="str">
        <f t="shared" si="7"/>
        <v/>
      </c>
      <c r="M280" s="210" t="str">
        <f t="shared" si="8"/>
        <v/>
      </c>
      <c r="N280" s="210" t="str">
        <f t="shared" si="14"/>
        <v/>
      </c>
      <c r="O280" s="210" t="str">
        <f t="shared" si="15"/>
        <v/>
      </c>
      <c r="P280" s="84" t="str">
        <f t="shared" si="50"/>
        <v/>
      </c>
      <c r="Q280" s="209"/>
      <c r="R280" s="70" t="str">
        <f>IF(S280="IN",'BOM_Phan II'!$Y$3,"")</f>
        <v/>
      </c>
      <c r="S280" s="69" t="str">
        <f t="shared" si="4"/>
        <v/>
      </c>
      <c r="T280">
        <f t="shared" si="48"/>
        <v>6</v>
      </c>
      <c r="U280" t="str">
        <f t="shared" si="49"/>
        <v>KIỆN 4</v>
      </c>
      <c r="V280" t="str">
        <f>IFERROR(IF(C280&lt;&gt;"","",IF('BOM_Phan II'!$X280=1,'BOM_Phan II'!Y280*$S$6,"")),"")</f>
        <v/>
      </c>
      <c r="W280" s="3" t="str">
        <f t="shared" si="11"/>
        <v>KIỆN</v>
      </c>
      <c r="AD280" s="3" t="str">
        <f t="shared" si="12"/>
        <v/>
      </c>
    </row>
    <row r="281" spans="1:30" ht="27" hidden="1" customHeight="1">
      <c r="A281" s="70" t="str">
        <f t="shared" si="0"/>
        <v/>
      </c>
      <c r="B281" s="70" t="str">
        <f t="shared" si="1"/>
        <v/>
      </c>
      <c r="C281" s="208" t="str">
        <f>IF(IFERROR(IF(D281="","",VALUE(LEFT(D281,1))),"IN")="IN",IF(D281="I","KIỆN 1",$V$6&amp;" "&amp;MAX($AD$13:$AD280)+INDEX($C$13:N280,MATCH($V$6&amp;" "&amp;MAX($AD$13:$AD280),$C$13:$C280,0),12)),"")</f>
        <v/>
      </c>
      <c r="D281" s="210" t="str">
        <f>IF('BOM_Phan II'!$X281=1,'BOM_Phan II'!C281,"")</f>
        <v/>
      </c>
      <c r="E281" s="210" t="str">
        <f>IF('BOM_Phan II'!$X281=1,'BOM_Phan II'!D281,"")</f>
        <v/>
      </c>
      <c r="F281" s="210" t="str">
        <f>IF('BOM_Phan II'!$X281=1,'BOM_Phan II'!E281,"")</f>
        <v/>
      </c>
      <c r="G281" s="210" t="str">
        <f>IF('BOM_Phan II'!$X281=1,'BOM_Phan II'!F281,"")</f>
        <v/>
      </c>
      <c r="H281" s="210" t="str">
        <f>IF('BOM_Phan II'!$X281=1,'BOM_Phan II'!G281,"")</f>
        <v/>
      </c>
      <c r="I281" s="210" t="str">
        <f>IF('BOM_Phan II'!$X281=1,'BOM_Phan II'!H281,"")</f>
        <v/>
      </c>
      <c r="J281" s="210" t="str">
        <f t="shared" si="13"/>
        <v/>
      </c>
      <c r="K281" s="210" t="str">
        <f t="shared" si="6"/>
        <v/>
      </c>
      <c r="L281" s="210" t="str">
        <f t="shared" si="7"/>
        <v/>
      </c>
      <c r="M281" s="210" t="str">
        <f t="shared" si="8"/>
        <v/>
      </c>
      <c r="N281" s="210" t="str">
        <f t="shared" si="14"/>
        <v/>
      </c>
      <c r="O281" s="210" t="str">
        <f t="shared" si="15"/>
        <v/>
      </c>
      <c r="P281" s="84" t="str">
        <f t="shared" si="50"/>
        <v/>
      </c>
      <c r="Q281" s="209"/>
      <c r="R281" s="70" t="str">
        <f>IF(S281="IN",'BOM_Phan II'!$Y$3,"")</f>
        <v/>
      </c>
      <c r="S281" s="69" t="str">
        <f t="shared" si="4"/>
        <v/>
      </c>
      <c r="T281">
        <f t="shared" si="48"/>
        <v>6</v>
      </c>
      <c r="U281" t="str">
        <f t="shared" si="49"/>
        <v>KIỆN 4</v>
      </c>
      <c r="V281" t="str">
        <f>IFERROR(IF(C281&lt;&gt;"","",IF('BOM_Phan II'!$X281=1,'BOM_Phan II'!Y281*$S$6,"")),"")</f>
        <v/>
      </c>
      <c r="W281" s="3" t="str">
        <f t="shared" si="11"/>
        <v>KIỆN</v>
      </c>
      <c r="AD281" s="3" t="str">
        <f t="shared" si="12"/>
        <v/>
      </c>
    </row>
    <row r="282" spans="1:30" ht="27" hidden="1" customHeight="1">
      <c r="A282" s="70" t="str">
        <f t="shared" si="0"/>
        <v/>
      </c>
      <c r="B282" s="70" t="str">
        <f t="shared" si="1"/>
        <v/>
      </c>
      <c r="C282" s="208" t="str">
        <f>IF(IFERROR(IF(D282="","",VALUE(LEFT(D282,1))),"IN")="IN",IF(D282="I","KIỆN 1",$V$6&amp;" "&amp;MAX($AD$13:$AD281)+INDEX($C$13:N281,MATCH($V$6&amp;" "&amp;MAX($AD$13:$AD281),$C$13:$C281,0),12)),"")</f>
        <v/>
      </c>
      <c r="D282" s="210" t="str">
        <f>IF('BOM_Phan II'!$X282=1,'BOM_Phan II'!C282,"")</f>
        <v/>
      </c>
      <c r="E282" s="210" t="str">
        <f>IF('BOM_Phan II'!$X282=1,'BOM_Phan II'!D282,"")</f>
        <v/>
      </c>
      <c r="F282" s="210" t="str">
        <f>IF('BOM_Phan II'!$X282=1,'BOM_Phan II'!E282,"")</f>
        <v/>
      </c>
      <c r="G282" s="210" t="str">
        <f>IF('BOM_Phan II'!$X282=1,'BOM_Phan II'!F282,"")</f>
        <v/>
      </c>
      <c r="H282" s="210" t="str">
        <f>IF('BOM_Phan II'!$X282=1,'BOM_Phan II'!G282,"")</f>
        <v/>
      </c>
      <c r="I282" s="210" t="str">
        <f>IF('BOM_Phan II'!$X282=1,'BOM_Phan II'!H282,"")</f>
        <v/>
      </c>
      <c r="J282" s="210" t="str">
        <f t="shared" si="13"/>
        <v/>
      </c>
      <c r="K282" s="210" t="str">
        <f t="shared" si="6"/>
        <v/>
      </c>
      <c r="L282" s="210" t="str">
        <f t="shared" si="7"/>
        <v/>
      </c>
      <c r="M282" s="210" t="str">
        <f t="shared" si="8"/>
        <v/>
      </c>
      <c r="N282" s="210" t="str">
        <f t="shared" si="14"/>
        <v/>
      </c>
      <c r="O282" s="210" t="str">
        <f t="shared" si="15"/>
        <v/>
      </c>
      <c r="P282" s="84" t="str">
        <f t="shared" si="50"/>
        <v/>
      </c>
      <c r="Q282" s="209"/>
      <c r="R282" s="70" t="str">
        <f>IF(S282="IN",'BOM_Phan II'!$Y$3,"")</f>
        <v/>
      </c>
      <c r="S282" s="69" t="str">
        <f t="shared" si="4"/>
        <v/>
      </c>
      <c r="T282">
        <f t="shared" si="48"/>
        <v>6</v>
      </c>
      <c r="U282" t="str">
        <f t="shared" si="49"/>
        <v>KIỆN 4</v>
      </c>
      <c r="V282" t="str">
        <f>IFERROR(IF(C282&lt;&gt;"","",IF('BOM_Phan II'!$X282=1,'BOM_Phan II'!Y282*$S$6,"")),"")</f>
        <v/>
      </c>
      <c r="W282" s="3" t="str">
        <f t="shared" si="11"/>
        <v>KIỆN</v>
      </c>
      <c r="AD282" s="3" t="str">
        <f t="shared" si="12"/>
        <v/>
      </c>
    </row>
    <row r="283" spans="1:30" ht="27" hidden="1" customHeight="1">
      <c r="A283" s="70" t="str">
        <f t="shared" si="0"/>
        <v/>
      </c>
      <c r="B283" s="70" t="str">
        <f t="shared" si="1"/>
        <v/>
      </c>
      <c r="C283" s="208" t="str">
        <f>IF(IFERROR(IF(D283="","",VALUE(LEFT(D283,1))),"IN")="IN",IF(D283="I","KIỆN 1",$V$6&amp;" "&amp;MAX($AD$13:$AD282)+INDEX($C$13:N282,MATCH($V$6&amp;" "&amp;MAX($AD$13:$AD282),$C$13:$C282,0),12)),"")</f>
        <v/>
      </c>
      <c r="D283" s="210" t="str">
        <f>IF('BOM_Phan II'!$X283=1,'BOM_Phan II'!C283,"")</f>
        <v/>
      </c>
      <c r="E283" s="210" t="str">
        <f>IF('BOM_Phan II'!$X283=1,'BOM_Phan II'!D283,"")</f>
        <v/>
      </c>
      <c r="F283" s="210" t="str">
        <f>IF('BOM_Phan II'!$X283=1,'BOM_Phan II'!E283,"")</f>
        <v/>
      </c>
      <c r="G283" s="210" t="str">
        <f>IF('BOM_Phan II'!$X283=1,'BOM_Phan II'!F283,"")</f>
        <v/>
      </c>
      <c r="H283" s="210" t="str">
        <f>IF('BOM_Phan II'!$X283=1,'BOM_Phan II'!G283,"")</f>
        <v/>
      </c>
      <c r="I283" s="210" t="str">
        <f>IF('BOM_Phan II'!$X283=1,'BOM_Phan II'!H283,"")</f>
        <v/>
      </c>
      <c r="J283" s="210" t="str">
        <f t="shared" si="13"/>
        <v/>
      </c>
      <c r="K283" s="210" t="str">
        <f t="shared" si="6"/>
        <v/>
      </c>
      <c r="L283" s="210" t="str">
        <f t="shared" si="7"/>
        <v/>
      </c>
      <c r="M283" s="210" t="str">
        <f t="shared" si="8"/>
        <v/>
      </c>
      <c r="N283" s="210" t="str">
        <f t="shared" si="14"/>
        <v/>
      </c>
      <c r="O283" s="210" t="str">
        <f t="shared" si="15"/>
        <v/>
      </c>
      <c r="P283" s="84" t="str">
        <f t="shared" si="50"/>
        <v/>
      </c>
      <c r="Q283" s="209"/>
      <c r="R283" s="70" t="str">
        <f>IF(S283="IN",'BOM_Phan II'!$Y$3,"")</f>
        <v/>
      </c>
      <c r="S283" s="69" t="str">
        <f t="shared" si="4"/>
        <v/>
      </c>
      <c r="T283">
        <f t="shared" si="48"/>
        <v>6</v>
      </c>
      <c r="U283" t="str">
        <f t="shared" si="49"/>
        <v>KIỆN 4</v>
      </c>
      <c r="V283" t="str">
        <f>IFERROR(IF(C283&lt;&gt;"","",IF('BOM_Phan II'!$X283=1,'BOM_Phan II'!Y283*$S$6,"")),"")</f>
        <v/>
      </c>
      <c r="W283" s="3" t="str">
        <f t="shared" si="11"/>
        <v>KIỆN</v>
      </c>
      <c r="AD283" s="3" t="str">
        <f t="shared" si="12"/>
        <v/>
      </c>
    </row>
    <row r="284" spans="1:30" ht="27" hidden="1" customHeight="1">
      <c r="A284" s="70" t="str">
        <f t="shared" si="0"/>
        <v/>
      </c>
      <c r="B284" s="70" t="str">
        <f t="shared" si="1"/>
        <v/>
      </c>
      <c r="C284" s="208" t="str">
        <f>IF(IFERROR(IF(D284="","",VALUE(LEFT(D284,1))),"IN")="IN",IF(D284="I","KIỆN 1",$V$6&amp;" "&amp;MAX($AD$13:$AD283)+INDEX($C$13:N283,MATCH($V$6&amp;" "&amp;MAX($AD$13:$AD283),$C$13:$C283,0),12)),"")</f>
        <v/>
      </c>
      <c r="D284" s="210" t="str">
        <f>IF('BOM_Phan II'!$X284=1,'BOM_Phan II'!C284,"")</f>
        <v/>
      </c>
      <c r="E284" s="210" t="str">
        <f>IF('BOM_Phan II'!$X284=1,'BOM_Phan II'!D284,"")</f>
        <v/>
      </c>
      <c r="F284" s="210" t="str">
        <f>IF('BOM_Phan II'!$X284=1,'BOM_Phan II'!E284,"")</f>
        <v/>
      </c>
      <c r="G284" s="210" t="str">
        <f>IF('BOM_Phan II'!$X284=1,'BOM_Phan II'!F284,"")</f>
        <v/>
      </c>
      <c r="H284" s="210" t="str">
        <f>IF('BOM_Phan II'!$X284=1,'BOM_Phan II'!G284,"")</f>
        <v/>
      </c>
      <c r="I284" s="210" t="str">
        <f>IF('BOM_Phan II'!$X284=1,'BOM_Phan II'!H284,"")</f>
        <v/>
      </c>
      <c r="J284" s="210" t="str">
        <f t="shared" si="13"/>
        <v/>
      </c>
      <c r="K284" s="210" t="str">
        <f t="shared" si="6"/>
        <v/>
      </c>
      <c r="L284" s="210" t="str">
        <f t="shared" si="7"/>
        <v/>
      </c>
      <c r="M284" s="210" t="str">
        <f t="shared" si="8"/>
        <v/>
      </c>
      <c r="N284" s="210" t="str">
        <f t="shared" si="14"/>
        <v/>
      </c>
      <c r="O284" s="210" t="str">
        <f t="shared" si="15"/>
        <v/>
      </c>
      <c r="P284" s="84" t="str">
        <f t="shared" si="50"/>
        <v/>
      </c>
      <c r="Q284" s="209"/>
      <c r="R284" s="70" t="str">
        <f>IF(S284="IN",'BOM_Phan II'!$Y$3,"")</f>
        <v/>
      </c>
      <c r="S284" s="69" t="str">
        <f t="shared" si="4"/>
        <v/>
      </c>
      <c r="T284">
        <f t="shared" si="48"/>
        <v>6</v>
      </c>
      <c r="U284" t="str">
        <f t="shared" si="49"/>
        <v>KIỆN 4</v>
      </c>
      <c r="V284" t="str">
        <f>IFERROR(IF(C284&lt;&gt;"","",IF('BOM_Phan II'!$X284=1,'BOM_Phan II'!Y284*$S$6,"")),"")</f>
        <v/>
      </c>
      <c r="W284" s="3" t="str">
        <f t="shared" si="11"/>
        <v>KIỆN</v>
      </c>
      <c r="AD284" s="3" t="str">
        <f t="shared" si="12"/>
        <v/>
      </c>
    </row>
    <row r="285" spans="1:30" ht="27" hidden="1" customHeight="1">
      <c r="A285" s="70" t="str">
        <f t="shared" si="0"/>
        <v/>
      </c>
      <c r="B285" s="70" t="str">
        <f t="shared" si="1"/>
        <v/>
      </c>
      <c r="C285" s="208" t="str">
        <f>IF(IFERROR(IF(D285="","",VALUE(LEFT(D285,1))),"IN")="IN",IF(D285="I","KIỆN 1",$V$6&amp;" "&amp;MAX($AD$13:$AD284)+INDEX($C$13:N284,MATCH($V$6&amp;" "&amp;MAX($AD$13:$AD284),$C$13:$C284,0),12)),"")</f>
        <v/>
      </c>
      <c r="D285" s="210" t="str">
        <f>IF('BOM_Phan II'!$X285=1,'BOM_Phan II'!C285,"")</f>
        <v/>
      </c>
      <c r="E285" s="210" t="str">
        <f>IF('BOM_Phan II'!$X285=1,'BOM_Phan II'!D285,"")</f>
        <v/>
      </c>
      <c r="F285" s="210" t="str">
        <f>IF('BOM_Phan II'!$X285=1,'BOM_Phan II'!E285,"")</f>
        <v/>
      </c>
      <c r="G285" s="210" t="str">
        <f>IF('BOM_Phan II'!$X285=1,'BOM_Phan II'!F285,"")</f>
        <v/>
      </c>
      <c r="H285" s="210" t="str">
        <f>IF('BOM_Phan II'!$X285=1,'BOM_Phan II'!G285,"")</f>
        <v/>
      </c>
      <c r="I285" s="210" t="str">
        <f>IF('BOM_Phan II'!$X285=1,'BOM_Phan II'!H285,"")</f>
        <v/>
      </c>
      <c r="J285" s="210" t="str">
        <f t="shared" si="13"/>
        <v/>
      </c>
      <c r="K285" s="210" t="str">
        <f t="shared" si="6"/>
        <v/>
      </c>
      <c r="L285" s="210" t="str">
        <f t="shared" si="7"/>
        <v/>
      </c>
      <c r="M285" s="210" t="str">
        <f t="shared" si="8"/>
        <v/>
      </c>
      <c r="N285" s="210" t="str">
        <f t="shared" si="14"/>
        <v/>
      </c>
      <c r="O285" s="210" t="str">
        <f t="shared" si="15"/>
        <v/>
      </c>
      <c r="P285" s="84" t="str">
        <f t="shared" si="50"/>
        <v/>
      </c>
      <c r="Q285" s="209"/>
      <c r="R285" s="70" t="str">
        <f>IF(S285="IN",'BOM_Phan II'!$Y$3,"")</f>
        <v/>
      </c>
      <c r="S285" s="69" t="str">
        <f t="shared" si="4"/>
        <v/>
      </c>
      <c r="T285">
        <f t="shared" si="48"/>
        <v>6</v>
      </c>
      <c r="U285" t="str">
        <f t="shared" si="49"/>
        <v>KIỆN 4</v>
      </c>
      <c r="V285" t="str">
        <f>IFERROR(IF(C285&lt;&gt;"","",IF('BOM_Phan II'!$X285=1,'BOM_Phan II'!Y285*$S$6,"")),"")</f>
        <v/>
      </c>
      <c r="W285" s="3" t="str">
        <f t="shared" si="11"/>
        <v>KIỆN</v>
      </c>
      <c r="AD285" s="3" t="str">
        <f t="shared" si="12"/>
        <v/>
      </c>
    </row>
    <row r="286" spans="1:30" ht="27" hidden="1" customHeight="1">
      <c r="A286" s="70" t="str">
        <f t="shared" si="0"/>
        <v/>
      </c>
      <c r="B286" s="70" t="str">
        <f t="shared" si="1"/>
        <v/>
      </c>
      <c r="C286" s="208" t="str">
        <f>IF(IFERROR(IF(D286="","",VALUE(LEFT(D286,1))),"IN")="IN",IF(D286="I","KIỆN 1",$V$6&amp;" "&amp;MAX($AD$13:$AD285)+INDEX($C$13:N285,MATCH($V$6&amp;" "&amp;MAX($AD$13:$AD285),$C$13:$C285,0),12)),"")</f>
        <v/>
      </c>
      <c r="D286" s="210" t="str">
        <f>IF('BOM_Phan II'!$X286=1,'BOM_Phan II'!C286,"")</f>
        <v/>
      </c>
      <c r="E286" s="210" t="str">
        <f>IF('BOM_Phan II'!$X286=1,'BOM_Phan II'!D286,"")</f>
        <v/>
      </c>
      <c r="F286" s="210" t="str">
        <f>IF('BOM_Phan II'!$X286=1,'BOM_Phan II'!E286,"")</f>
        <v/>
      </c>
      <c r="G286" s="210" t="str">
        <f>IF('BOM_Phan II'!$X286=1,'BOM_Phan II'!F286,"")</f>
        <v/>
      </c>
      <c r="H286" s="210" t="str">
        <f>IF('BOM_Phan II'!$X286=1,'BOM_Phan II'!G286,"")</f>
        <v/>
      </c>
      <c r="I286" s="210" t="str">
        <f>IF('BOM_Phan II'!$X286=1,'BOM_Phan II'!H286,"")</f>
        <v/>
      </c>
      <c r="J286" s="210" t="str">
        <f t="shared" si="13"/>
        <v/>
      </c>
      <c r="K286" s="210" t="str">
        <f t="shared" si="6"/>
        <v/>
      </c>
      <c r="L286" s="210" t="str">
        <f t="shared" si="7"/>
        <v/>
      </c>
      <c r="M286" s="210" t="str">
        <f t="shared" si="8"/>
        <v/>
      </c>
      <c r="N286" s="210" t="str">
        <f t="shared" si="14"/>
        <v/>
      </c>
      <c r="O286" s="210" t="str">
        <f t="shared" si="15"/>
        <v/>
      </c>
      <c r="P286" s="84" t="str">
        <f t="shared" si="50"/>
        <v/>
      </c>
      <c r="Q286" s="209"/>
      <c r="R286" s="70" t="str">
        <f>IF(S286="IN",'BOM_Phan II'!$Y$3,"")</f>
        <v/>
      </c>
      <c r="S286" s="69" t="str">
        <f t="shared" si="4"/>
        <v/>
      </c>
      <c r="T286">
        <f t="shared" si="48"/>
        <v>6</v>
      </c>
      <c r="U286" t="str">
        <f t="shared" si="49"/>
        <v>KIỆN 4</v>
      </c>
      <c r="V286" t="str">
        <f>IFERROR(IF(C286&lt;&gt;"","",IF('BOM_Phan II'!$X286=1,'BOM_Phan II'!Y286*$S$6,"")),"")</f>
        <v/>
      </c>
      <c r="W286" s="3" t="str">
        <f t="shared" si="11"/>
        <v>KIỆN</v>
      </c>
      <c r="AD286" s="3" t="str">
        <f t="shared" si="12"/>
        <v/>
      </c>
    </row>
    <row r="287" spans="1:30" ht="27" hidden="1" customHeight="1">
      <c r="A287" s="70" t="str">
        <f t="shared" si="0"/>
        <v/>
      </c>
      <c r="B287" s="70" t="str">
        <f t="shared" si="1"/>
        <v/>
      </c>
      <c r="C287" s="208" t="str">
        <f>IF(IFERROR(IF(D287="","",VALUE(LEFT(D287,1))),"IN")="IN",IF(D287="I","KIỆN 1",$V$6&amp;" "&amp;MAX($AD$13:$AD286)+INDEX($C$13:N286,MATCH($V$6&amp;" "&amp;MAX($AD$13:$AD286),$C$13:$C286,0),12)),"")</f>
        <v/>
      </c>
      <c r="D287" s="210" t="str">
        <f>IF('BOM_Phan II'!$X287=1,'BOM_Phan II'!C287,"")</f>
        <v/>
      </c>
      <c r="E287" s="210" t="str">
        <f>IF('BOM_Phan II'!$X287=1,'BOM_Phan II'!D287,"")</f>
        <v/>
      </c>
      <c r="F287" s="210" t="str">
        <f>IF('BOM_Phan II'!$X287=1,'BOM_Phan II'!E287,"")</f>
        <v/>
      </c>
      <c r="G287" s="210" t="str">
        <f>IF('BOM_Phan II'!$X287=1,'BOM_Phan II'!F287,"")</f>
        <v/>
      </c>
      <c r="H287" s="210" t="str">
        <f>IF('BOM_Phan II'!$X287=1,'BOM_Phan II'!G287,"")</f>
        <v/>
      </c>
      <c r="I287" s="210" t="str">
        <f>IF('BOM_Phan II'!$X287=1,'BOM_Phan II'!H287,"")</f>
        <v/>
      </c>
      <c r="J287" s="210" t="str">
        <f t="shared" si="13"/>
        <v/>
      </c>
      <c r="K287" s="210" t="str">
        <f t="shared" si="6"/>
        <v/>
      </c>
      <c r="L287" s="210" t="str">
        <f t="shared" si="7"/>
        <v/>
      </c>
      <c r="M287" s="210" t="str">
        <f t="shared" si="8"/>
        <v/>
      </c>
      <c r="N287" s="210" t="str">
        <f t="shared" si="14"/>
        <v/>
      </c>
      <c r="O287" s="210" t="str">
        <f t="shared" si="15"/>
        <v/>
      </c>
      <c r="P287" s="84" t="str">
        <f t="shared" si="50"/>
        <v/>
      </c>
      <c r="Q287" s="209"/>
      <c r="R287" s="70" t="str">
        <f>IF(S287="IN",'BOM_Phan II'!$Y$3,"")</f>
        <v/>
      </c>
      <c r="S287" s="69" t="str">
        <f t="shared" si="4"/>
        <v/>
      </c>
      <c r="T287">
        <f t="shared" si="48"/>
        <v>6</v>
      </c>
      <c r="U287" t="str">
        <f t="shared" si="49"/>
        <v>KIỆN 4</v>
      </c>
      <c r="V287" t="str">
        <f>IFERROR(IF(C287&lt;&gt;"","",IF('BOM_Phan II'!$X287=1,'BOM_Phan II'!Y287*$S$6,"")),"")</f>
        <v/>
      </c>
      <c r="W287" s="3" t="str">
        <f t="shared" si="11"/>
        <v>KIỆN</v>
      </c>
      <c r="AD287" s="3" t="str">
        <f t="shared" si="12"/>
        <v/>
      </c>
    </row>
    <row r="288" spans="1:30" ht="27" hidden="1" customHeight="1">
      <c r="A288" s="70" t="str">
        <f t="shared" si="0"/>
        <v/>
      </c>
      <c r="B288" s="70" t="str">
        <f t="shared" si="1"/>
        <v/>
      </c>
      <c r="C288" s="208" t="str">
        <f>IF(IFERROR(IF(D288="","",VALUE(LEFT(D288,1))),"IN")="IN",IF(D288="I","KIỆN 1",$V$6&amp;" "&amp;MAX($AD$13:$AD287)+INDEX($C$13:N287,MATCH($V$6&amp;" "&amp;MAX($AD$13:$AD287),$C$13:$C287,0),12)),"")</f>
        <v/>
      </c>
      <c r="D288" s="210" t="str">
        <f>IF('BOM_Phan II'!$X288=1,'BOM_Phan II'!C288,"")</f>
        <v/>
      </c>
      <c r="E288" s="210" t="str">
        <f>IF('BOM_Phan II'!$X288=1,'BOM_Phan II'!D288,"")</f>
        <v/>
      </c>
      <c r="F288" s="210" t="str">
        <f>IF('BOM_Phan II'!$X288=1,'BOM_Phan II'!E288,"")</f>
        <v/>
      </c>
      <c r="G288" s="210" t="str">
        <f>IF('BOM_Phan II'!$X288=1,'BOM_Phan II'!F288,"")</f>
        <v/>
      </c>
      <c r="H288" s="210" t="str">
        <f>IF('BOM_Phan II'!$X288=1,'BOM_Phan II'!G288,"")</f>
        <v/>
      </c>
      <c r="I288" s="210" t="str">
        <f>IF('BOM_Phan II'!$X288=1,'BOM_Phan II'!H288,"")</f>
        <v/>
      </c>
      <c r="J288" s="210" t="str">
        <f t="shared" si="13"/>
        <v/>
      </c>
      <c r="K288" s="210" t="str">
        <f t="shared" si="6"/>
        <v/>
      </c>
      <c r="L288" s="210" t="str">
        <f t="shared" si="7"/>
        <v/>
      </c>
      <c r="M288" s="210" t="str">
        <f t="shared" si="8"/>
        <v/>
      </c>
      <c r="N288" s="210" t="str">
        <f t="shared" si="14"/>
        <v/>
      </c>
      <c r="O288" s="210" t="str">
        <f t="shared" si="15"/>
        <v/>
      </c>
      <c r="P288" s="84" t="str">
        <f t="shared" si="50"/>
        <v/>
      </c>
      <c r="Q288" s="209"/>
      <c r="R288" s="70" t="str">
        <f>IF(S288="IN",'BOM_Phan II'!$Y$3,"")</f>
        <v/>
      </c>
      <c r="S288" s="69" t="str">
        <f t="shared" si="4"/>
        <v/>
      </c>
      <c r="T288">
        <f t="shared" si="48"/>
        <v>6</v>
      </c>
      <c r="U288" t="str">
        <f t="shared" si="49"/>
        <v>KIỆN 4</v>
      </c>
      <c r="V288" t="str">
        <f>IFERROR(IF(C288&lt;&gt;"","",IF('BOM_Phan II'!$X288=1,'BOM_Phan II'!Y288*$S$6,"")),"")</f>
        <v/>
      </c>
      <c r="W288" s="3" t="str">
        <f t="shared" si="11"/>
        <v>KIỆN</v>
      </c>
      <c r="AD288" s="3" t="str">
        <f t="shared" si="12"/>
        <v/>
      </c>
    </row>
    <row r="289" spans="1:30" ht="27" hidden="1" customHeight="1">
      <c r="A289" s="70" t="str">
        <f t="shared" si="0"/>
        <v/>
      </c>
      <c r="B289" s="70" t="str">
        <f t="shared" si="1"/>
        <v/>
      </c>
      <c r="C289" s="208" t="str">
        <f>IF(IFERROR(IF(D289="","",VALUE(LEFT(D289,1))),"IN")="IN",IF(D289="I","KIỆN 1",$V$6&amp;" "&amp;MAX($AD$13:$AD288)+INDEX($C$13:N288,MATCH($V$6&amp;" "&amp;MAX($AD$13:$AD288),$C$13:$C288,0),12)),"")</f>
        <v/>
      </c>
      <c r="D289" s="210" t="str">
        <f>IF('BOM_Phan II'!$X289=1,'BOM_Phan II'!C289,"")</f>
        <v/>
      </c>
      <c r="E289" s="210" t="str">
        <f>IF('BOM_Phan II'!$X289=1,'BOM_Phan II'!D289,"")</f>
        <v/>
      </c>
      <c r="F289" s="210" t="str">
        <f>IF('BOM_Phan II'!$X289=1,'BOM_Phan II'!E289,"")</f>
        <v/>
      </c>
      <c r="G289" s="210" t="str">
        <f>IF('BOM_Phan II'!$X289=1,'BOM_Phan II'!F289,"")</f>
        <v/>
      </c>
      <c r="H289" s="210" t="str">
        <f>IF('BOM_Phan II'!$X289=1,'BOM_Phan II'!G289,"")</f>
        <v/>
      </c>
      <c r="I289" s="210" t="str">
        <f>IF('BOM_Phan II'!$X289=1,'BOM_Phan II'!H289,"")</f>
        <v/>
      </c>
      <c r="J289" s="210" t="str">
        <f t="shared" si="13"/>
        <v/>
      </c>
      <c r="K289" s="210" t="str">
        <f t="shared" si="6"/>
        <v/>
      </c>
      <c r="L289" s="210" t="str">
        <f t="shared" si="7"/>
        <v/>
      </c>
      <c r="M289" s="210" t="str">
        <f t="shared" si="8"/>
        <v/>
      </c>
      <c r="N289" s="210" t="str">
        <f t="shared" si="14"/>
        <v/>
      </c>
      <c r="O289" s="210" t="str">
        <f t="shared" si="15"/>
        <v/>
      </c>
      <c r="P289" s="84" t="str">
        <f t="shared" si="50"/>
        <v/>
      </c>
      <c r="Q289" s="209"/>
      <c r="R289" s="70" t="str">
        <f>IF(S289="IN",'BOM_Phan II'!$Y$3,"")</f>
        <v/>
      </c>
      <c r="S289" s="69" t="str">
        <f t="shared" si="4"/>
        <v/>
      </c>
      <c r="T289">
        <f t="shared" si="48"/>
        <v>6</v>
      </c>
      <c r="U289" t="str">
        <f t="shared" si="49"/>
        <v>KIỆN 4</v>
      </c>
      <c r="V289" t="str">
        <f>IFERROR(IF(C289&lt;&gt;"","",IF('BOM_Phan II'!$X289=1,'BOM_Phan II'!Y289*$S$6,"")),"")</f>
        <v/>
      </c>
      <c r="W289" s="3" t="str">
        <f t="shared" si="11"/>
        <v>KIỆN</v>
      </c>
      <c r="AD289" s="3" t="str">
        <f t="shared" si="12"/>
        <v/>
      </c>
    </row>
    <row r="290" spans="1:30" ht="27" hidden="1" customHeight="1">
      <c r="A290" s="70" t="str">
        <f t="shared" si="0"/>
        <v/>
      </c>
      <c r="B290" s="70" t="str">
        <f t="shared" si="1"/>
        <v/>
      </c>
      <c r="C290" s="208" t="str">
        <f>IF(IFERROR(IF(D290="","",VALUE(LEFT(D290,1))),"IN")="IN",IF(D290="I","KIỆN 1",$V$6&amp;" "&amp;MAX($AD$13:$AD289)+INDEX($C$13:N289,MATCH($V$6&amp;" "&amp;MAX($AD$13:$AD289),$C$13:$C289,0),12)),"")</f>
        <v/>
      </c>
      <c r="D290" s="210" t="str">
        <f>IF('BOM_Phan II'!$X290=1,'BOM_Phan II'!C290,"")</f>
        <v/>
      </c>
      <c r="E290" s="210" t="str">
        <f>IF('BOM_Phan II'!$X290=1,'BOM_Phan II'!D290,"")</f>
        <v/>
      </c>
      <c r="F290" s="210" t="str">
        <f>IF('BOM_Phan II'!$X290=1,'BOM_Phan II'!E290,"")</f>
        <v/>
      </c>
      <c r="G290" s="210" t="str">
        <f>IF('BOM_Phan II'!$X290=1,'BOM_Phan II'!F290,"")</f>
        <v/>
      </c>
      <c r="H290" s="210" t="str">
        <f>IF('BOM_Phan II'!$X290=1,'BOM_Phan II'!G290,"")</f>
        <v/>
      </c>
      <c r="I290" s="210" t="str">
        <f>IF('BOM_Phan II'!$X290=1,'BOM_Phan II'!H290,"")</f>
        <v/>
      </c>
      <c r="J290" s="210" t="str">
        <f t="shared" si="13"/>
        <v/>
      </c>
      <c r="K290" s="210" t="str">
        <f t="shared" si="6"/>
        <v/>
      </c>
      <c r="L290" s="210" t="str">
        <f t="shared" si="7"/>
        <v/>
      </c>
      <c r="M290" s="210" t="str">
        <f t="shared" si="8"/>
        <v/>
      </c>
      <c r="N290" s="210" t="str">
        <f t="shared" si="14"/>
        <v/>
      </c>
      <c r="O290" s="210" t="str">
        <f t="shared" si="15"/>
        <v/>
      </c>
      <c r="P290" s="84" t="str">
        <f t="shared" si="50"/>
        <v/>
      </c>
      <c r="Q290" s="209"/>
      <c r="R290" s="70" t="str">
        <f>IF(S290="IN",'BOM_Phan II'!$Y$3,"")</f>
        <v/>
      </c>
      <c r="S290" s="69" t="str">
        <f t="shared" si="4"/>
        <v/>
      </c>
      <c r="T290">
        <f t="shared" si="48"/>
        <v>6</v>
      </c>
      <c r="U290" t="str">
        <f t="shared" si="49"/>
        <v>KIỆN 4</v>
      </c>
      <c r="V290" t="str">
        <f>IFERROR(IF(C290&lt;&gt;"","",IF('BOM_Phan II'!$X290=1,'BOM_Phan II'!Y290*$S$6,"")),"")</f>
        <v/>
      </c>
      <c r="W290" s="3" t="str">
        <f t="shared" si="11"/>
        <v>KIỆN</v>
      </c>
      <c r="AD290" s="3" t="str">
        <f t="shared" si="12"/>
        <v/>
      </c>
    </row>
    <row r="291" spans="1:30" ht="27" hidden="1" customHeight="1">
      <c r="A291" s="70" t="str">
        <f t="shared" si="0"/>
        <v/>
      </c>
      <c r="B291" s="70" t="str">
        <f t="shared" si="1"/>
        <v/>
      </c>
      <c r="C291" s="208" t="str">
        <f>IF(IFERROR(IF(D291="","",VALUE(LEFT(D291,1))),"IN")="IN",IF(D291="I","KIỆN 1",$V$6&amp;" "&amp;MAX($AD$13:$AD290)+INDEX($C$13:N290,MATCH($V$6&amp;" "&amp;MAX($AD$13:$AD290),$C$13:$C290,0),12)),"")</f>
        <v/>
      </c>
      <c r="D291" s="210" t="str">
        <f>IF('BOM_Phan II'!$X291=1,'BOM_Phan II'!C291,"")</f>
        <v/>
      </c>
      <c r="E291" s="210" t="str">
        <f>IF('BOM_Phan II'!$X291=1,'BOM_Phan II'!D291,"")</f>
        <v/>
      </c>
      <c r="F291" s="210" t="str">
        <f>IF('BOM_Phan II'!$X291=1,'BOM_Phan II'!E291,"")</f>
        <v/>
      </c>
      <c r="G291" s="210" t="str">
        <f>IF('BOM_Phan II'!$X291=1,'BOM_Phan II'!F291,"")</f>
        <v/>
      </c>
      <c r="H291" s="210" t="str">
        <f>IF('BOM_Phan II'!$X291=1,'BOM_Phan II'!G291,"")</f>
        <v/>
      </c>
      <c r="I291" s="210" t="str">
        <f>IF('BOM_Phan II'!$X291=1,'BOM_Phan II'!H291,"")</f>
        <v/>
      </c>
      <c r="J291" s="210" t="str">
        <f t="shared" si="13"/>
        <v/>
      </c>
      <c r="K291" s="210" t="str">
        <f t="shared" si="6"/>
        <v/>
      </c>
      <c r="L291" s="210" t="str">
        <f t="shared" si="7"/>
        <v/>
      </c>
      <c r="M291" s="210" t="str">
        <f t="shared" si="8"/>
        <v/>
      </c>
      <c r="N291" s="210" t="str">
        <f t="shared" si="14"/>
        <v/>
      </c>
      <c r="O291" s="210" t="str">
        <f t="shared" si="15"/>
        <v/>
      </c>
      <c r="P291" s="84" t="str">
        <f t="shared" si="50"/>
        <v/>
      </c>
      <c r="Q291" s="209"/>
      <c r="R291" s="70" t="str">
        <f>IF(S291="IN",'BOM_Phan II'!$Y$3,"")</f>
        <v/>
      </c>
      <c r="S291" s="69" t="str">
        <f t="shared" si="4"/>
        <v/>
      </c>
      <c r="T291">
        <f t="shared" si="48"/>
        <v>6</v>
      </c>
      <c r="U291" t="str">
        <f t="shared" si="49"/>
        <v>KIỆN 4</v>
      </c>
      <c r="V291" t="str">
        <f>IFERROR(IF(C291&lt;&gt;"","",IF('BOM_Phan II'!$X291=1,'BOM_Phan II'!Y291*$S$6,"")),"")</f>
        <v/>
      </c>
      <c r="W291" s="3" t="str">
        <f t="shared" si="11"/>
        <v>KIỆN</v>
      </c>
      <c r="AD291" s="3" t="str">
        <f t="shared" si="12"/>
        <v/>
      </c>
    </row>
    <row r="292" spans="1:30" ht="27" hidden="1" customHeight="1">
      <c r="A292" s="70" t="str">
        <f t="shared" si="0"/>
        <v/>
      </c>
      <c r="B292" s="70" t="str">
        <f t="shared" si="1"/>
        <v/>
      </c>
      <c r="C292" s="208" t="str">
        <f>IF(IFERROR(IF(D292="","",VALUE(LEFT(D292,1))),"IN")="IN",IF(D292="I","KIỆN 1",$V$6&amp;" "&amp;MAX($AD$13:$AD291)+INDEX($C$13:N291,MATCH($V$6&amp;" "&amp;MAX($AD$13:$AD291),$C$13:$C291,0),12)),"")</f>
        <v/>
      </c>
      <c r="D292" s="210" t="str">
        <f>IF('BOM_Phan II'!$X292=1,'BOM_Phan II'!C292,"")</f>
        <v/>
      </c>
      <c r="E292" s="210" t="str">
        <f>IF('BOM_Phan II'!$X292=1,'BOM_Phan II'!D292,"")</f>
        <v/>
      </c>
      <c r="F292" s="210" t="str">
        <f>IF('BOM_Phan II'!$X292=1,'BOM_Phan II'!E292,"")</f>
        <v/>
      </c>
      <c r="G292" s="210" t="str">
        <f>IF('BOM_Phan II'!$X292=1,'BOM_Phan II'!F292,"")</f>
        <v/>
      </c>
      <c r="H292" s="210" t="str">
        <f>IF('BOM_Phan II'!$X292=1,'BOM_Phan II'!G292,"")</f>
        <v/>
      </c>
      <c r="I292" s="210" t="str">
        <f>IF('BOM_Phan II'!$X292=1,'BOM_Phan II'!H292,"")</f>
        <v/>
      </c>
      <c r="J292" s="210" t="str">
        <f t="shared" si="13"/>
        <v/>
      </c>
      <c r="K292" s="210" t="str">
        <f t="shared" si="6"/>
        <v/>
      </c>
      <c r="L292" s="210" t="str">
        <f t="shared" si="7"/>
        <v/>
      </c>
      <c r="M292" s="210" t="str">
        <f t="shared" si="8"/>
        <v/>
      </c>
      <c r="N292" s="210" t="str">
        <f t="shared" si="14"/>
        <v/>
      </c>
      <c r="O292" s="210" t="str">
        <f t="shared" si="15"/>
        <v/>
      </c>
      <c r="P292" s="84" t="str">
        <f t="shared" si="50"/>
        <v/>
      </c>
      <c r="Q292" s="209"/>
      <c r="R292" s="70" t="str">
        <f>IF(S292="IN",'BOM_Phan II'!$Y$3,"")</f>
        <v/>
      </c>
      <c r="S292" s="69" t="str">
        <f t="shared" si="4"/>
        <v/>
      </c>
      <c r="T292">
        <f t="shared" si="48"/>
        <v>6</v>
      </c>
      <c r="U292" t="str">
        <f t="shared" si="49"/>
        <v>KIỆN 4</v>
      </c>
      <c r="V292" t="str">
        <f>IFERROR(IF(C292&lt;&gt;"","",IF('BOM_Phan II'!$X292=1,'BOM_Phan II'!Y292*$S$6,"")),"")</f>
        <v/>
      </c>
      <c r="W292" s="3" t="str">
        <f t="shared" si="11"/>
        <v>KIỆN</v>
      </c>
      <c r="AD292" s="3" t="str">
        <f t="shared" si="12"/>
        <v/>
      </c>
    </row>
    <row r="293" spans="1:30" ht="27" hidden="1" customHeight="1">
      <c r="A293" s="70" t="str">
        <f t="shared" si="0"/>
        <v/>
      </c>
      <c r="B293" s="70" t="str">
        <f t="shared" si="1"/>
        <v/>
      </c>
      <c r="C293" s="208" t="str">
        <f>IF(IFERROR(IF(D293="","",VALUE(LEFT(D293,1))),"IN")="IN",IF(D293="I","KIỆN 1",$V$6&amp;" "&amp;MAX($AD$13:$AD292)+INDEX($C$13:N292,MATCH($V$6&amp;" "&amp;MAX($AD$13:$AD292),$C$13:$C292,0),12)),"")</f>
        <v/>
      </c>
      <c r="D293" s="210" t="str">
        <f>IF('BOM_Phan II'!$X293=1,'BOM_Phan II'!C293,"")</f>
        <v/>
      </c>
      <c r="E293" s="210" t="str">
        <f>IF('BOM_Phan II'!$X293=1,'BOM_Phan II'!D293,"")</f>
        <v/>
      </c>
      <c r="F293" s="210" t="str">
        <f>IF('BOM_Phan II'!$X293=1,'BOM_Phan II'!E293,"")</f>
        <v/>
      </c>
      <c r="G293" s="210" t="str">
        <f>IF('BOM_Phan II'!$X293=1,'BOM_Phan II'!F293,"")</f>
        <v/>
      </c>
      <c r="H293" s="210" t="str">
        <f>IF('BOM_Phan II'!$X293=1,'BOM_Phan II'!G293,"")</f>
        <v/>
      </c>
      <c r="I293" s="210" t="str">
        <f>IF('BOM_Phan II'!$X293=1,'BOM_Phan II'!H293,"")</f>
        <v/>
      </c>
      <c r="J293" s="210" t="str">
        <f t="shared" si="13"/>
        <v/>
      </c>
      <c r="K293" s="210" t="str">
        <f t="shared" si="6"/>
        <v/>
      </c>
      <c r="L293" s="210" t="str">
        <f t="shared" si="7"/>
        <v/>
      </c>
      <c r="M293" s="210" t="str">
        <f t="shared" si="8"/>
        <v/>
      </c>
      <c r="N293" s="210" t="str">
        <f t="shared" si="14"/>
        <v/>
      </c>
      <c r="O293" s="210" t="str">
        <f t="shared" si="15"/>
        <v/>
      </c>
      <c r="P293" s="84" t="str">
        <f t="shared" si="50"/>
        <v/>
      </c>
      <c r="Q293" s="209"/>
      <c r="R293" s="70" t="str">
        <f>IF(S293="IN",'BOM_Phan II'!$Y$3,"")</f>
        <v/>
      </c>
      <c r="S293" s="69" t="str">
        <f t="shared" si="4"/>
        <v/>
      </c>
      <c r="T293">
        <f t="shared" si="48"/>
        <v>6</v>
      </c>
      <c r="U293" t="str">
        <f t="shared" si="49"/>
        <v>KIỆN 4</v>
      </c>
      <c r="V293" t="str">
        <f>IFERROR(IF(C293&lt;&gt;"","",IF('BOM_Phan II'!$X293=1,'BOM_Phan II'!Y293*$S$6,"")),"")</f>
        <v/>
      </c>
      <c r="W293" s="3" t="str">
        <f t="shared" si="11"/>
        <v>KIỆN</v>
      </c>
      <c r="AD293" s="3" t="str">
        <f t="shared" si="12"/>
        <v/>
      </c>
    </row>
    <row r="294" spans="1:30" ht="27" hidden="1" customHeight="1">
      <c r="A294" s="70" t="str">
        <f t="shared" si="0"/>
        <v/>
      </c>
      <c r="B294" s="70" t="str">
        <f t="shared" si="1"/>
        <v/>
      </c>
      <c r="C294" s="208" t="str">
        <f>IF(IFERROR(IF(D294="","",VALUE(LEFT(D294,1))),"IN")="IN",IF(D294="I","KIỆN 1",$V$6&amp;" "&amp;MAX($AD$13:$AD293)+INDEX($C$13:N293,MATCH($V$6&amp;" "&amp;MAX($AD$13:$AD293),$C$13:$C293,0),12)),"")</f>
        <v/>
      </c>
      <c r="D294" s="210" t="str">
        <f>IF('BOM_Phan II'!$X294=1,'BOM_Phan II'!C294,"")</f>
        <v/>
      </c>
      <c r="E294" s="210" t="str">
        <f>IF('BOM_Phan II'!$X294=1,'BOM_Phan II'!D294,"")</f>
        <v/>
      </c>
      <c r="F294" s="210" t="str">
        <f>IF('BOM_Phan II'!$X294=1,'BOM_Phan II'!E294,"")</f>
        <v/>
      </c>
      <c r="G294" s="210" t="str">
        <f>IF('BOM_Phan II'!$X294=1,'BOM_Phan II'!F294,"")</f>
        <v/>
      </c>
      <c r="H294" s="210" t="str">
        <f>IF('BOM_Phan II'!$X294=1,'BOM_Phan II'!G294,"")</f>
        <v/>
      </c>
      <c r="I294" s="210" t="str">
        <f>IF('BOM_Phan II'!$X294=1,'BOM_Phan II'!H294,"")</f>
        <v/>
      </c>
      <c r="J294" s="210" t="str">
        <f t="shared" si="13"/>
        <v/>
      </c>
      <c r="K294" s="210" t="str">
        <f t="shared" si="6"/>
        <v/>
      </c>
      <c r="L294" s="210" t="str">
        <f t="shared" si="7"/>
        <v/>
      </c>
      <c r="M294" s="210" t="str">
        <f t="shared" si="8"/>
        <v/>
      </c>
      <c r="N294" s="210" t="str">
        <f t="shared" si="14"/>
        <v/>
      </c>
      <c r="O294" s="210" t="str">
        <f t="shared" si="15"/>
        <v/>
      </c>
      <c r="P294" s="84" t="str">
        <f t="shared" si="50"/>
        <v/>
      </c>
      <c r="Q294" s="209"/>
      <c r="R294" s="70" t="str">
        <f>IF(S294="IN",'BOM_Phan II'!$Y$3,"")</f>
        <v/>
      </c>
      <c r="S294" s="69" t="str">
        <f t="shared" si="4"/>
        <v/>
      </c>
      <c r="T294">
        <f t="shared" si="48"/>
        <v>6</v>
      </c>
      <c r="U294" t="str">
        <f t="shared" si="49"/>
        <v>KIỆN 4</v>
      </c>
      <c r="V294" t="str">
        <f>IFERROR(IF(C294&lt;&gt;"","",IF('BOM_Phan II'!$X294=1,'BOM_Phan II'!Y294*$S$6,"")),"")</f>
        <v/>
      </c>
      <c r="W294" s="3" t="str">
        <f t="shared" si="11"/>
        <v>KIỆN</v>
      </c>
      <c r="AD294" s="3" t="str">
        <f t="shared" si="12"/>
        <v/>
      </c>
    </row>
    <row r="295" spans="1:30" ht="27" hidden="1" customHeight="1">
      <c r="A295" s="70" t="str">
        <f t="shared" ref="A295:A345" si="51">IF(S295="IN",$E$6,"")</f>
        <v/>
      </c>
      <c r="B295" s="70" t="str">
        <f t="shared" ref="B295:B345" si="52">IF(S295="IN","Muc "&amp;$E$7,"")</f>
        <v/>
      </c>
      <c r="C295" s="208" t="str">
        <f>IF(IFERROR(IF(D295="","",VALUE(LEFT(D295,1))),"IN")="IN",IF(D295="I","KIỆN 1",$V$6&amp;" "&amp;MAX(#REF!)+INDEX(#REF!,MATCH($V$6&amp;" "&amp;MAX(#REF!),#REF!,0),12)),"")</f>
        <v/>
      </c>
      <c r="D295" s="210" t="str">
        <f>IF('BOM_Phan II'!$X295=1,'BOM_Phan II'!C295,"")</f>
        <v/>
      </c>
      <c r="E295" s="210" t="str">
        <f>IF('BOM_Phan II'!$X295=1,'BOM_Phan II'!D295,"")</f>
        <v/>
      </c>
      <c r="F295" s="210" t="str">
        <f>IF('BOM_Phan II'!$X295=1,'BOM_Phan II'!E295,"")</f>
        <v/>
      </c>
      <c r="G295" s="210" t="str">
        <f>IF('BOM_Phan II'!$X295=1,'BOM_Phan II'!F295,"")</f>
        <v/>
      </c>
      <c r="H295" s="210" t="str">
        <f>IF('BOM_Phan II'!$X295=1,'BOM_Phan II'!G295,"")</f>
        <v/>
      </c>
      <c r="I295" s="210" t="str">
        <f>IF('BOM_Phan II'!$X295=1,'BOM_Phan II'!H295,"")</f>
        <v/>
      </c>
      <c r="J295" s="210" t="str">
        <f t="shared" ref="J295:J345" si="53">IF(C295&lt;&gt;"",C295&amp;"_"&amp;$E$6,"")</f>
        <v/>
      </c>
      <c r="K295" s="210" t="str">
        <f t="shared" ref="K295:K345" si="54">IFERROR(IF($C295&lt;&gt;"",IF($T$13=1,F295+20,IF($T$13=2,F295+20,IF($T$13=3,F295+50,IF($T$13=4,F295+40,IF($T$13=5,F295+50,IF($T$13=51,F295+50,IF($T$13=6,F295+50,""))))))),""),"")</f>
        <v/>
      </c>
      <c r="L295" s="210" t="str">
        <f t="shared" ref="L295:L345" si="55">IFERROR(IF($C295&lt;&gt;"",IF($T$13=1,G295+20,IF($T$13=2,G295+20,IF($T$13=3,G295+50,IF($T$13=4,G295+40,IF($T$13=5,G295+50,IF($T$13=51,G295+50,IF($T$13=6,G295+50,""))))))),""),"")</f>
        <v/>
      </c>
      <c r="M295" s="210" t="str">
        <f t="shared" ref="M295:M345" si="56">IFERROR(IF($C295&lt;&gt;"",IF($T$13=1,H295+20,IF($T$13=2,H295+20,IF($T$13=3,H295+70,IF($T$13=4,H295+40,IF($T$13=5,H295+50,IF($T$13=51,H295+150,IF($T$13=6,H295+50,""))))))),""),"")</f>
        <v/>
      </c>
      <c r="N295" s="210" t="str">
        <f t="shared" ref="N295:N345" si="57">IF(C295&lt;&gt;"",I295,"")</f>
        <v/>
      </c>
      <c r="O295" s="210" t="str">
        <f t="shared" ref="O295:O345" si="58">IF(C295&lt;&gt;"",$O$13,"")</f>
        <v/>
      </c>
      <c r="P295" s="84" t="str">
        <f t="shared" si="50"/>
        <v/>
      </c>
      <c r="Q295" s="209"/>
      <c r="R295" s="70" t="str">
        <f>IF(S295="IN",'BOM_Phan II'!$Y$3,"")</f>
        <v/>
      </c>
      <c r="S295" s="69" t="str">
        <f t="shared" ref="S295:S345" si="59">IF(OR(E295&lt;&gt;"",D295&lt;&gt;""),"IN","")</f>
        <v/>
      </c>
      <c r="T295">
        <f t="shared" si="48"/>
        <v>6</v>
      </c>
      <c r="U295" t="str">
        <f t="shared" si="49"/>
        <v>KIỆN 4</v>
      </c>
      <c r="V295" t="str">
        <f>IFERROR(IF(C295&lt;&gt;"","",IF('BOM_Phan II'!$X295=1,'BOM_Phan II'!Y295*$S$6,"")),"")</f>
        <v/>
      </c>
      <c r="W295" s="3" t="str">
        <f t="shared" ref="W295:W345" si="60">IF(ISERROR(D295*1),"KIỆN","")</f>
        <v>KIỆN</v>
      </c>
      <c r="AD295" s="3" t="str">
        <f t="shared" ref="AD295:AD345" si="61">IFERROR(VALUE(RIGHT(C295,LEN(C295)-5)),"")</f>
        <v/>
      </c>
    </row>
    <row r="296" spans="1:30" ht="27" hidden="1" customHeight="1">
      <c r="A296" s="70" t="str">
        <f t="shared" si="51"/>
        <v/>
      </c>
      <c r="B296" s="70" t="str">
        <f t="shared" si="52"/>
        <v/>
      </c>
      <c r="C296" s="208" t="str">
        <f>IF(IFERROR(IF(D296="","",VALUE(LEFT(D296,1))),"IN")="IN",IF(D296="I","KIỆN 1",$V$6&amp;" "&amp;MAX($AD$13:$AD295)+INDEX($C$13:N295,MATCH($V$6&amp;" "&amp;MAX($AD$13:$AD295),$C$13:$C295,0),12)),"")</f>
        <v/>
      </c>
      <c r="D296" s="210" t="str">
        <f>IF('BOM_Phan II'!$X296=1,'BOM_Phan II'!C296,"")</f>
        <v/>
      </c>
      <c r="E296" s="210" t="str">
        <f>IF('BOM_Phan II'!$X296=1,'BOM_Phan II'!D296,"")</f>
        <v/>
      </c>
      <c r="F296" s="210" t="str">
        <f>IF('BOM_Phan II'!$X296=1,'BOM_Phan II'!E296,"")</f>
        <v/>
      </c>
      <c r="G296" s="210" t="str">
        <f>IF('BOM_Phan II'!$X296=1,'BOM_Phan II'!F296,"")</f>
        <v/>
      </c>
      <c r="H296" s="210" t="str">
        <f>IF('BOM_Phan II'!$X296=1,'BOM_Phan II'!G296,"")</f>
        <v/>
      </c>
      <c r="I296" s="210" t="str">
        <f>IF('BOM_Phan II'!$X296=1,'BOM_Phan II'!H296,"")</f>
        <v/>
      </c>
      <c r="J296" s="210" t="str">
        <f t="shared" si="53"/>
        <v/>
      </c>
      <c r="K296" s="210" t="str">
        <f t="shared" si="54"/>
        <v/>
      </c>
      <c r="L296" s="210" t="str">
        <f t="shared" si="55"/>
        <v/>
      </c>
      <c r="M296" s="210" t="str">
        <f t="shared" si="56"/>
        <v/>
      </c>
      <c r="N296" s="210" t="str">
        <f t="shared" si="57"/>
        <v/>
      </c>
      <c r="O296" s="210" t="str">
        <f t="shared" si="58"/>
        <v/>
      </c>
      <c r="P296" s="84" t="str">
        <f t="shared" si="50"/>
        <v/>
      </c>
      <c r="Q296" s="209"/>
      <c r="R296" s="70" t="str">
        <f>IF(S296="IN",'BOM_Phan II'!$Y$3,"")</f>
        <v/>
      </c>
      <c r="S296" s="69" t="str">
        <f t="shared" si="59"/>
        <v/>
      </c>
      <c r="T296">
        <f t="shared" ref="T296:T354" si="62">IF($O$13="XK_CHUẨN 1",1,IF($O$13="XK_CHUẨN 2",2,IF($O$13="XK_CHUẨN 3",3,IF($O$13="XK_CHUẨN 4-ĐI CONT",4,IF($O$13="XK_CHUẨN 5-ĐI AIR",5,IF($O$13="XK_CHUẨN 5-AIR PALLET",51,IF($O$13="TIÊU CHUẨN DỰ ÁN",6,"")))))))</f>
        <v>6</v>
      </c>
      <c r="U296" t="str">
        <f t="shared" ref="U296:U354" si="63">IF(C296="",U295,C296)</f>
        <v>KIỆN 4</v>
      </c>
      <c r="V296" t="str">
        <f>IFERROR(IF(C296&lt;&gt;"","",IF('BOM_Phan II'!$X296=1,'BOM_Phan II'!Y296*$S$6,"")),"")</f>
        <v/>
      </c>
      <c r="W296" s="3" t="str">
        <f t="shared" si="60"/>
        <v>KIỆN</v>
      </c>
      <c r="AD296" s="3" t="str">
        <f t="shared" si="61"/>
        <v/>
      </c>
    </row>
    <row r="297" spans="1:30" ht="27" hidden="1" customHeight="1">
      <c r="A297" s="70" t="str">
        <f t="shared" si="51"/>
        <v/>
      </c>
      <c r="B297" s="70" t="str">
        <f t="shared" si="52"/>
        <v/>
      </c>
      <c r="C297" s="208" t="str">
        <f>IF(IFERROR(IF(D297="","",VALUE(LEFT(D297,1))),"IN")="IN",IF(D297="I","KIỆN 1",$V$6&amp;" "&amp;MAX($AD$13:$AD296)+INDEX($C$13:N296,MATCH($V$6&amp;" "&amp;MAX($AD$13:$AD296),$C$13:$C296,0),12)),"")</f>
        <v/>
      </c>
      <c r="D297" s="210" t="str">
        <f>IF('BOM_Phan II'!$X297=1,'BOM_Phan II'!C297,"")</f>
        <v/>
      </c>
      <c r="E297" s="210" t="str">
        <f>IF('BOM_Phan II'!$X297=1,'BOM_Phan II'!D297,"")</f>
        <v/>
      </c>
      <c r="F297" s="210" t="str">
        <f>IF('BOM_Phan II'!$X297=1,'BOM_Phan II'!E297,"")</f>
        <v/>
      </c>
      <c r="G297" s="210" t="str">
        <f>IF('BOM_Phan II'!$X297=1,'BOM_Phan II'!F297,"")</f>
        <v/>
      </c>
      <c r="H297" s="210" t="str">
        <f>IF('BOM_Phan II'!$X297=1,'BOM_Phan II'!G297,"")</f>
        <v/>
      </c>
      <c r="I297" s="210" t="str">
        <f>IF('BOM_Phan II'!$X297=1,'BOM_Phan II'!H297,"")</f>
        <v/>
      </c>
      <c r="J297" s="210" t="str">
        <f t="shared" si="53"/>
        <v/>
      </c>
      <c r="K297" s="210" t="str">
        <f t="shared" si="54"/>
        <v/>
      </c>
      <c r="L297" s="210" t="str">
        <f t="shared" si="55"/>
        <v/>
      </c>
      <c r="M297" s="210" t="str">
        <f t="shared" si="56"/>
        <v/>
      </c>
      <c r="N297" s="210" t="str">
        <f t="shared" si="57"/>
        <v/>
      </c>
      <c r="O297" s="210" t="str">
        <f t="shared" si="58"/>
        <v/>
      </c>
      <c r="P297" s="84" t="str">
        <f t="shared" si="50"/>
        <v/>
      </c>
      <c r="Q297" s="209"/>
      <c r="R297" s="70" t="str">
        <f>IF(S297="IN",'BOM_Phan II'!$Y$3,"")</f>
        <v/>
      </c>
      <c r="S297" s="69" t="str">
        <f t="shared" si="59"/>
        <v/>
      </c>
      <c r="T297">
        <f t="shared" si="62"/>
        <v>6</v>
      </c>
      <c r="U297" t="str">
        <f t="shared" si="63"/>
        <v>KIỆN 4</v>
      </c>
      <c r="V297" t="str">
        <f>IFERROR(IF(C297&lt;&gt;"","",IF('BOM_Phan II'!$X297=1,'BOM_Phan II'!Y297*$S$6,"")),"")</f>
        <v/>
      </c>
      <c r="W297" s="3" t="str">
        <f t="shared" si="60"/>
        <v>KIỆN</v>
      </c>
      <c r="AD297" s="3" t="str">
        <f t="shared" si="61"/>
        <v/>
      </c>
    </row>
    <row r="298" spans="1:30" ht="27" hidden="1" customHeight="1">
      <c r="A298" s="70" t="str">
        <f t="shared" si="51"/>
        <v/>
      </c>
      <c r="B298" s="70" t="str">
        <f t="shared" si="52"/>
        <v/>
      </c>
      <c r="C298" s="208" t="str">
        <f>IF(IFERROR(IF(D298="","",VALUE(LEFT(D298,1))),"IN")="IN",IF(D298="I","KIỆN 1",$V$6&amp;" "&amp;MAX($AD$13:$AD297)+INDEX($C$13:N297,MATCH($V$6&amp;" "&amp;MAX($AD$13:$AD297),$C$13:$C297,0),12)),"")</f>
        <v/>
      </c>
      <c r="D298" s="210" t="str">
        <f>IF('BOM_Phan II'!$X298=1,'BOM_Phan II'!C298,"")</f>
        <v/>
      </c>
      <c r="E298" s="210" t="str">
        <f>IF('BOM_Phan II'!$X298=1,'BOM_Phan II'!D298,"")</f>
        <v/>
      </c>
      <c r="F298" s="210" t="str">
        <f>IF('BOM_Phan II'!$X298=1,'BOM_Phan II'!E298,"")</f>
        <v/>
      </c>
      <c r="G298" s="210" t="str">
        <f>IF('BOM_Phan II'!$X298=1,'BOM_Phan II'!F298,"")</f>
        <v/>
      </c>
      <c r="H298" s="210" t="str">
        <f>IF('BOM_Phan II'!$X298=1,'BOM_Phan II'!G298,"")</f>
        <v/>
      </c>
      <c r="I298" s="210" t="str">
        <f>IF('BOM_Phan II'!$X298=1,'BOM_Phan II'!H298,"")</f>
        <v/>
      </c>
      <c r="J298" s="210" t="str">
        <f t="shared" si="53"/>
        <v/>
      </c>
      <c r="K298" s="210" t="str">
        <f t="shared" si="54"/>
        <v/>
      </c>
      <c r="L298" s="210" t="str">
        <f t="shared" si="55"/>
        <v/>
      </c>
      <c r="M298" s="210" t="str">
        <f t="shared" si="56"/>
        <v/>
      </c>
      <c r="N298" s="210" t="str">
        <f t="shared" si="57"/>
        <v/>
      </c>
      <c r="O298" s="210" t="str">
        <f t="shared" si="58"/>
        <v/>
      </c>
      <c r="P298" s="84" t="str">
        <f t="shared" si="50"/>
        <v/>
      </c>
      <c r="Q298" s="209"/>
      <c r="R298" s="70" t="str">
        <f>IF(S298="IN",'BOM_Phan II'!$Y$3,"")</f>
        <v/>
      </c>
      <c r="S298" s="69" t="str">
        <f t="shared" si="59"/>
        <v/>
      </c>
      <c r="T298">
        <f t="shared" si="62"/>
        <v>6</v>
      </c>
      <c r="U298" t="str">
        <f t="shared" si="63"/>
        <v>KIỆN 4</v>
      </c>
      <c r="V298" t="str">
        <f>IFERROR(IF(C298&lt;&gt;"","",IF('BOM_Phan II'!$X298=1,'BOM_Phan II'!Y298*$S$6,"")),"")</f>
        <v/>
      </c>
      <c r="W298" s="3" t="str">
        <f t="shared" si="60"/>
        <v>KIỆN</v>
      </c>
      <c r="AD298" s="3" t="str">
        <f t="shared" si="61"/>
        <v/>
      </c>
    </row>
    <row r="299" spans="1:30" ht="27" hidden="1" customHeight="1">
      <c r="A299" s="70" t="str">
        <f t="shared" si="51"/>
        <v/>
      </c>
      <c r="B299" s="70" t="str">
        <f t="shared" si="52"/>
        <v/>
      </c>
      <c r="C299" s="208" t="str">
        <f>IF(IFERROR(IF(D299="","",VALUE(LEFT(D299,1))),"IN")="IN",IF(D299="I","KIỆN 1",$V$6&amp;" "&amp;MAX($AD$13:$AD298)+INDEX($C$13:N298,MATCH($V$6&amp;" "&amp;MAX($AD$13:$AD298),$C$13:$C298,0),12)),"")</f>
        <v/>
      </c>
      <c r="D299" s="210" t="str">
        <f>IF('BOM_Phan II'!$X299=1,'BOM_Phan II'!C299,"")</f>
        <v/>
      </c>
      <c r="E299" s="210" t="str">
        <f>IF('BOM_Phan II'!$X299=1,'BOM_Phan II'!D299,"")</f>
        <v/>
      </c>
      <c r="F299" s="210" t="str">
        <f>IF('BOM_Phan II'!$X299=1,'BOM_Phan II'!E299,"")</f>
        <v/>
      </c>
      <c r="G299" s="210" t="str">
        <f>IF('BOM_Phan II'!$X299=1,'BOM_Phan II'!F299,"")</f>
        <v/>
      </c>
      <c r="H299" s="210" t="str">
        <f>IF('BOM_Phan II'!$X299=1,'BOM_Phan II'!G299,"")</f>
        <v/>
      </c>
      <c r="I299" s="210" t="str">
        <f>IF('BOM_Phan II'!$X299=1,'BOM_Phan II'!H299,"")</f>
        <v/>
      </c>
      <c r="J299" s="210" t="str">
        <f t="shared" si="53"/>
        <v/>
      </c>
      <c r="K299" s="210" t="str">
        <f t="shared" si="54"/>
        <v/>
      </c>
      <c r="L299" s="210" t="str">
        <f t="shared" si="55"/>
        <v/>
      </c>
      <c r="M299" s="210" t="str">
        <f t="shared" si="56"/>
        <v/>
      </c>
      <c r="N299" s="210" t="str">
        <f t="shared" si="57"/>
        <v/>
      </c>
      <c r="O299" s="210" t="str">
        <f t="shared" si="58"/>
        <v/>
      </c>
      <c r="P299" s="84" t="str">
        <f t="shared" si="50"/>
        <v/>
      </c>
      <c r="Q299" s="209"/>
      <c r="R299" s="70" t="str">
        <f>IF(S299="IN",'BOM_Phan II'!$Y$3,"")</f>
        <v/>
      </c>
      <c r="S299" s="69" t="str">
        <f t="shared" si="59"/>
        <v/>
      </c>
      <c r="T299">
        <f t="shared" si="62"/>
        <v>6</v>
      </c>
      <c r="U299" t="str">
        <f t="shared" si="63"/>
        <v>KIỆN 4</v>
      </c>
      <c r="V299" t="str">
        <f>IFERROR(IF(C299&lt;&gt;"","",IF('BOM_Phan II'!$X299=1,'BOM_Phan II'!Y299*$S$6,"")),"")</f>
        <v/>
      </c>
      <c r="W299" s="3" t="str">
        <f t="shared" si="60"/>
        <v>KIỆN</v>
      </c>
      <c r="AD299" s="3" t="str">
        <f t="shared" si="61"/>
        <v/>
      </c>
    </row>
    <row r="300" spans="1:30" ht="27" hidden="1" customHeight="1">
      <c r="A300" s="70" t="str">
        <f t="shared" si="51"/>
        <v/>
      </c>
      <c r="B300" s="70" t="str">
        <f t="shared" si="52"/>
        <v/>
      </c>
      <c r="C300" s="208" t="str">
        <f>IF(IFERROR(IF(D300="","",VALUE(LEFT(D300,1))),"IN")="IN",IF(D300="I","KIỆN 1",$V$6&amp;" "&amp;MAX($AD$13:$AD299)+INDEX($C$13:N299,MATCH($V$6&amp;" "&amp;MAX($AD$13:$AD299),$C$13:$C299,0),12)),"")</f>
        <v/>
      </c>
      <c r="D300" s="210" t="str">
        <f>IF('BOM_Phan II'!$X300=1,'BOM_Phan II'!C300,"")</f>
        <v/>
      </c>
      <c r="E300" s="210" t="str">
        <f>IF('BOM_Phan II'!$X300=1,'BOM_Phan II'!D300,"")</f>
        <v/>
      </c>
      <c r="F300" s="210" t="str">
        <f>IF('BOM_Phan II'!$X300=1,'BOM_Phan II'!E300,"")</f>
        <v/>
      </c>
      <c r="G300" s="210" t="str">
        <f>IF('BOM_Phan II'!$X300=1,'BOM_Phan II'!F300,"")</f>
        <v/>
      </c>
      <c r="H300" s="210" t="str">
        <f>IF('BOM_Phan II'!$X300=1,'BOM_Phan II'!G300,"")</f>
        <v/>
      </c>
      <c r="I300" s="210" t="str">
        <f>IF('BOM_Phan II'!$X300=1,'BOM_Phan II'!H300,"")</f>
        <v/>
      </c>
      <c r="J300" s="210" t="str">
        <f t="shared" si="53"/>
        <v/>
      </c>
      <c r="K300" s="210" t="str">
        <f t="shared" si="54"/>
        <v/>
      </c>
      <c r="L300" s="210" t="str">
        <f t="shared" si="55"/>
        <v/>
      </c>
      <c r="M300" s="210" t="str">
        <f t="shared" si="56"/>
        <v/>
      </c>
      <c r="N300" s="210" t="str">
        <f t="shared" si="57"/>
        <v/>
      </c>
      <c r="O300" s="210" t="str">
        <f t="shared" si="58"/>
        <v/>
      </c>
      <c r="P300" s="84" t="str">
        <f t="shared" si="50"/>
        <v/>
      </c>
      <c r="Q300" s="209"/>
      <c r="R300" s="70" t="str">
        <f>IF(S300="IN",'BOM_Phan II'!$Y$3,"")</f>
        <v/>
      </c>
      <c r="S300" s="69" t="str">
        <f t="shared" si="59"/>
        <v/>
      </c>
      <c r="T300">
        <f t="shared" si="62"/>
        <v>6</v>
      </c>
      <c r="U300" t="str">
        <f t="shared" si="63"/>
        <v>KIỆN 4</v>
      </c>
      <c r="V300" t="str">
        <f>IFERROR(IF(C300&lt;&gt;"","",IF('BOM_Phan II'!$X300=1,'BOM_Phan II'!Y300*$S$6,"")),"")</f>
        <v/>
      </c>
      <c r="W300" s="3" t="str">
        <f t="shared" si="60"/>
        <v>KIỆN</v>
      </c>
      <c r="AD300" s="3" t="str">
        <f t="shared" si="61"/>
        <v/>
      </c>
    </row>
    <row r="301" spans="1:30" ht="27" hidden="1" customHeight="1">
      <c r="A301" s="70" t="str">
        <f t="shared" si="51"/>
        <v/>
      </c>
      <c r="B301" s="70" t="str">
        <f t="shared" si="52"/>
        <v/>
      </c>
      <c r="C301" s="208" t="str">
        <f>IF(IFERROR(IF(D301="","",VALUE(LEFT(D301,1))),"IN")="IN",IF(D301="I","KIỆN 1",$V$6&amp;" "&amp;MAX($AD$13:$AD300)+INDEX($C$13:N300,MATCH($V$6&amp;" "&amp;MAX($AD$13:$AD300),$C$13:$C300,0),12)),"")</f>
        <v/>
      </c>
      <c r="D301" s="210" t="str">
        <f>IF('BOM_Phan II'!$X301=1,'BOM_Phan II'!C301,"")</f>
        <v/>
      </c>
      <c r="E301" s="210" t="str">
        <f>IF('BOM_Phan II'!$X301=1,'BOM_Phan II'!D301,"")</f>
        <v/>
      </c>
      <c r="F301" s="210" t="str">
        <f>IF('BOM_Phan II'!$X301=1,'BOM_Phan II'!E301,"")</f>
        <v/>
      </c>
      <c r="G301" s="210" t="str">
        <f>IF('BOM_Phan II'!$X301=1,'BOM_Phan II'!F301,"")</f>
        <v/>
      </c>
      <c r="H301" s="210" t="str">
        <f>IF('BOM_Phan II'!$X301=1,'BOM_Phan II'!G301,"")</f>
        <v/>
      </c>
      <c r="I301" s="210" t="str">
        <f>IF('BOM_Phan II'!$X301=1,'BOM_Phan II'!H301,"")</f>
        <v/>
      </c>
      <c r="J301" s="210" t="str">
        <f t="shared" si="53"/>
        <v/>
      </c>
      <c r="K301" s="210" t="str">
        <f t="shared" si="54"/>
        <v/>
      </c>
      <c r="L301" s="210" t="str">
        <f t="shared" si="55"/>
        <v/>
      </c>
      <c r="M301" s="210" t="str">
        <f t="shared" si="56"/>
        <v/>
      </c>
      <c r="N301" s="210" t="str">
        <f t="shared" si="57"/>
        <v/>
      </c>
      <c r="O301" s="210" t="str">
        <f t="shared" si="58"/>
        <v/>
      </c>
      <c r="P301" s="84" t="str">
        <f t="shared" si="50"/>
        <v/>
      </c>
      <c r="Q301" s="209"/>
      <c r="R301" s="70" t="str">
        <f>IF(S301="IN",'BOM_Phan II'!$Y$3,"")</f>
        <v/>
      </c>
      <c r="S301" s="69" t="str">
        <f t="shared" si="59"/>
        <v/>
      </c>
      <c r="T301">
        <f t="shared" si="62"/>
        <v>6</v>
      </c>
      <c r="U301" t="str">
        <f t="shared" si="63"/>
        <v>KIỆN 4</v>
      </c>
      <c r="V301" t="str">
        <f>IFERROR(IF(C301&lt;&gt;"","",IF('BOM_Phan II'!$X301=1,'BOM_Phan II'!Y301*$S$6,"")),"")</f>
        <v/>
      </c>
      <c r="W301" s="3" t="str">
        <f t="shared" si="60"/>
        <v>KIỆN</v>
      </c>
      <c r="AD301" s="3" t="str">
        <f t="shared" si="61"/>
        <v/>
      </c>
    </row>
    <row r="302" spans="1:30" ht="27" hidden="1" customHeight="1">
      <c r="A302" s="70" t="str">
        <f t="shared" si="51"/>
        <v/>
      </c>
      <c r="B302" s="70" t="str">
        <f t="shared" si="52"/>
        <v/>
      </c>
      <c r="C302" s="208" t="str">
        <f>IF(IFERROR(IF(D302="","",VALUE(LEFT(D302,1))),"IN")="IN",IF(D302="I","KIỆN 1",$V$6&amp;" "&amp;MAX($AD$13:$AD301)+INDEX($C$13:N301,MATCH($V$6&amp;" "&amp;MAX($AD$13:$AD301),$C$13:$C301,0),12)),"")</f>
        <v/>
      </c>
      <c r="D302" s="210" t="str">
        <f>IF('BOM_Phan II'!$X302=1,'BOM_Phan II'!C302,"")</f>
        <v/>
      </c>
      <c r="E302" s="210" t="str">
        <f>IF('BOM_Phan II'!$X302=1,'BOM_Phan II'!D302,"")</f>
        <v/>
      </c>
      <c r="F302" s="210" t="str">
        <f>IF('BOM_Phan II'!$X302=1,'BOM_Phan II'!E302,"")</f>
        <v/>
      </c>
      <c r="G302" s="210" t="str">
        <f>IF('BOM_Phan II'!$X302=1,'BOM_Phan II'!F302,"")</f>
        <v/>
      </c>
      <c r="H302" s="210" t="str">
        <f>IF('BOM_Phan II'!$X302=1,'BOM_Phan II'!G302,"")</f>
        <v/>
      </c>
      <c r="I302" s="210" t="str">
        <f>IF('BOM_Phan II'!$X302=1,'BOM_Phan II'!H302,"")</f>
        <v/>
      </c>
      <c r="J302" s="210" t="str">
        <f t="shared" si="53"/>
        <v/>
      </c>
      <c r="K302" s="210" t="str">
        <f t="shared" si="54"/>
        <v/>
      </c>
      <c r="L302" s="210" t="str">
        <f t="shared" si="55"/>
        <v/>
      </c>
      <c r="M302" s="210" t="str">
        <f t="shared" si="56"/>
        <v/>
      </c>
      <c r="N302" s="210" t="str">
        <f t="shared" si="57"/>
        <v/>
      </c>
      <c r="O302" s="210" t="str">
        <f t="shared" si="58"/>
        <v/>
      </c>
      <c r="P302" s="84" t="str">
        <f t="shared" si="50"/>
        <v/>
      </c>
      <c r="Q302" s="209"/>
      <c r="R302" s="70" t="str">
        <f>IF(S302="IN",'BOM_Phan II'!$Y$3,"")</f>
        <v/>
      </c>
      <c r="S302" s="69" t="str">
        <f t="shared" si="59"/>
        <v/>
      </c>
      <c r="T302">
        <f t="shared" si="62"/>
        <v>6</v>
      </c>
      <c r="U302" t="str">
        <f t="shared" si="63"/>
        <v>KIỆN 4</v>
      </c>
      <c r="V302" t="str">
        <f>IFERROR(IF(C302&lt;&gt;"","",IF('BOM_Phan II'!$X302=1,'BOM_Phan II'!Y302*$S$6,"")),"")</f>
        <v/>
      </c>
      <c r="W302" s="3" t="str">
        <f t="shared" si="60"/>
        <v>KIỆN</v>
      </c>
      <c r="AD302" s="3" t="str">
        <f t="shared" si="61"/>
        <v/>
      </c>
    </row>
    <row r="303" spans="1:30" ht="27" hidden="1" customHeight="1">
      <c r="A303" s="70" t="str">
        <f t="shared" si="51"/>
        <v/>
      </c>
      <c r="B303" s="70" t="str">
        <f t="shared" si="52"/>
        <v/>
      </c>
      <c r="C303" s="208" t="str">
        <f>IF(IFERROR(IF(D303="","",VALUE(LEFT(D303,1))),"IN")="IN",IF(D303="I","KIỆN 1",$V$6&amp;" "&amp;MAX($AD$13:$AD302)+INDEX($C$13:N302,MATCH($V$6&amp;" "&amp;MAX($AD$13:$AD302),$C$13:$C302,0),12)),"")</f>
        <v/>
      </c>
      <c r="D303" s="210" t="str">
        <f>IF('BOM_Phan II'!$X303=1,'BOM_Phan II'!C303,"")</f>
        <v/>
      </c>
      <c r="E303" s="210" t="str">
        <f>IF('BOM_Phan II'!$X303=1,'BOM_Phan II'!D303,"")</f>
        <v/>
      </c>
      <c r="F303" s="210" t="str">
        <f>IF('BOM_Phan II'!$X303=1,'BOM_Phan II'!E303,"")</f>
        <v/>
      </c>
      <c r="G303" s="210" t="str">
        <f>IF('BOM_Phan II'!$X303=1,'BOM_Phan II'!F303,"")</f>
        <v/>
      </c>
      <c r="H303" s="210" t="str">
        <f>IF('BOM_Phan II'!$X303=1,'BOM_Phan II'!G303,"")</f>
        <v/>
      </c>
      <c r="I303" s="210" t="str">
        <f>IF('BOM_Phan II'!$X303=1,'BOM_Phan II'!H303,"")</f>
        <v/>
      </c>
      <c r="J303" s="210" t="str">
        <f t="shared" si="53"/>
        <v/>
      </c>
      <c r="K303" s="210" t="str">
        <f t="shared" si="54"/>
        <v/>
      </c>
      <c r="L303" s="210" t="str">
        <f t="shared" si="55"/>
        <v/>
      </c>
      <c r="M303" s="210" t="str">
        <f t="shared" si="56"/>
        <v/>
      </c>
      <c r="N303" s="210" t="str">
        <f t="shared" si="57"/>
        <v/>
      </c>
      <c r="O303" s="210" t="str">
        <f t="shared" si="58"/>
        <v/>
      </c>
      <c r="P303" s="84" t="str">
        <f t="shared" si="50"/>
        <v/>
      </c>
      <c r="Q303" s="209"/>
      <c r="R303" s="70" t="str">
        <f>IF(S303="IN",'BOM_Phan II'!$Y$3,"")</f>
        <v/>
      </c>
      <c r="S303" s="69" t="str">
        <f t="shared" si="59"/>
        <v/>
      </c>
      <c r="T303">
        <f t="shared" si="62"/>
        <v>6</v>
      </c>
      <c r="U303" t="str">
        <f t="shared" si="63"/>
        <v>KIỆN 4</v>
      </c>
      <c r="V303" t="str">
        <f>IFERROR(IF(C303&lt;&gt;"","",IF('BOM_Phan II'!$X303=1,'BOM_Phan II'!Y303*$S$6,"")),"")</f>
        <v/>
      </c>
      <c r="W303" s="3" t="str">
        <f t="shared" si="60"/>
        <v>KIỆN</v>
      </c>
      <c r="AD303" s="3" t="str">
        <f t="shared" si="61"/>
        <v/>
      </c>
    </row>
    <row r="304" spans="1:30" ht="27" hidden="1" customHeight="1">
      <c r="A304" s="70" t="str">
        <f t="shared" si="51"/>
        <v/>
      </c>
      <c r="B304" s="70" t="str">
        <f t="shared" si="52"/>
        <v/>
      </c>
      <c r="C304" s="208" t="str">
        <f>IF(IFERROR(IF(D304="","",VALUE(LEFT(D304,1))),"IN")="IN",IF(D304="I","KIỆN 1",$V$6&amp;" "&amp;MAX($AD$13:$AD303)+INDEX($C$13:N303,MATCH($V$6&amp;" "&amp;MAX($AD$13:$AD303),$C$13:$C303,0),12)),"")</f>
        <v/>
      </c>
      <c r="D304" s="210" t="str">
        <f>IF('BOM_Phan II'!$X304=1,'BOM_Phan II'!C304,"")</f>
        <v/>
      </c>
      <c r="E304" s="210" t="str">
        <f>IF('BOM_Phan II'!$X304=1,'BOM_Phan II'!D304,"")</f>
        <v/>
      </c>
      <c r="F304" s="210" t="str">
        <f>IF('BOM_Phan II'!$X304=1,'BOM_Phan II'!E304,"")</f>
        <v/>
      </c>
      <c r="G304" s="210" t="str">
        <f>IF('BOM_Phan II'!$X304=1,'BOM_Phan II'!F304,"")</f>
        <v/>
      </c>
      <c r="H304" s="210" t="str">
        <f>IF('BOM_Phan II'!$X304=1,'BOM_Phan II'!G304,"")</f>
        <v/>
      </c>
      <c r="I304" s="210" t="str">
        <f>IF('BOM_Phan II'!$X304=1,'BOM_Phan II'!H304,"")</f>
        <v/>
      </c>
      <c r="J304" s="210" t="str">
        <f t="shared" si="53"/>
        <v/>
      </c>
      <c r="K304" s="210" t="str">
        <f t="shared" si="54"/>
        <v/>
      </c>
      <c r="L304" s="210" t="str">
        <f t="shared" si="55"/>
        <v/>
      </c>
      <c r="M304" s="210" t="str">
        <f t="shared" si="56"/>
        <v/>
      </c>
      <c r="N304" s="210" t="str">
        <f t="shared" si="57"/>
        <v/>
      </c>
      <c r="O304" s="210" t="str">
        <f t="shared" si="58"/>
        <v/>
      </c>
      <c r="P304" s="84" t="str">
        <f t="shared" si="50"/>
        <v/>
      </c>
      <c r="Q304" s="209"/>
      <c r="R304" s="70" t="str">
        <f>IF(S304="IN",'BOM_Phan II'!$Y$3,"")</f>
        <v/>
      </c>
      <c r="S304" s="69" t="str">
        <f t="shared" si="59"/>
        <v/>
      </c>
      <c r="T304">
        <f t="shared" si="62"/>
        <v>6</v>
      </c>
      <c r="U304" t="str">
        <f t="shared" si="63"/>
        <v>KIỆN 4</v>
      </c>
      <c r="V304" t="str">
        <f>IFERROR(IF(C304&lt;&gt;"","",IF('BOM_Phan II'!$X304=1,'BOM_Phan II'!Y304*$S$6,"")),"")</f>
        <v/>
      </c>
      <c r="W304" s="3" t="str">
        <f t="shared" si="60"/>
        <v>KIỆN</v>
      </c>
      <c r="AD304" s="3" t="str">
        <f t="shared" si="61"/>
        <v/>
      </c>
    </row>
    <row r="305" spans="1:30" ht="27" hidden="1" customHeight="1">
      <c r="A305" s="70" t="str">
        <f t="shared" si="51"/>
        <v/>
      </c>
      <c r="B305" s="70" t="str">
        <f t="shared" si="52"/>
        <v/>
      </c>
      <c r="C305" s="208" t="str">
        <f>IF(IFERROR(IF(D305="","",VALUE(LEFT(D305,1))),"IN")="IN",IF(D305="I","KIỆN 1",$V$6&amp;" "&amp;MAX($AD$13:$AD304)+INDEX($C$13:N304,MATCH($V$6&amp;" "&amp;MAX($AD$13:$AD304),$C$13:$C304,0),12)),"")</f>
        <v/>
      </c>
      <c r="D305" s="210" t="str">
        <f>IF('BOM_Phan II'!$X305=1,'BOM_Phan II'!C305,"")</f>
        <v/>
      </c>
      <c r="E305" s="210" t="str">
        <f>IF('BOM_Phan II'!$X305=1,'BOM_Phan II'!D305,"")</f>
        <v/>
      </c>
      <c r="F305" s="210" t="str">
        <f>IF('BOM_Phan II'!$X305=1,'BOM_Phan II'!E305,"")</f>
        <v/>
      </c>
      <c r="G305" s="210" t="str">
        <f>IF('BOM_Phan II'!$X305=1,'BOM_Phan II'!F305,"")</f>
        <v/>
      </c>
      <c r="H305" s="210" t="str">
        <f>IF('BOM_Phan II'!$X305=1,'BOM_Phan II'!G305,"")</f>
        <v/>
      </c>
      <c r="I305" s="210" t="str">
        <f>IF('BOM_Phan II'!$X305=1,'BOM_Phan II'!H305,"")</f>
        <v/>
      </c>
      <c r="J305" s="210" t="str">
        <f t="shared" si="53"/>
        <v/>
      </c>
      <c r="K305" s="210" t="str">
        <f t="shared" si="54"/>
        <v/>
      </c>
      <c r="L305" s="210" t="str">
        <f t="shared" si="55"/>
        <v/>
      </c>
      <c r="M305" s="210" t="str">
        <f t="shared" si="56"/>
        <v/>
      </c>
      <c r="N305" s="210" t="str">
        <f t="shared" si="57"/>
        <v/>
      </c>
      <c r="O305" s="210" t="str">
        <f t="shared" si="58"/>
        <v/>
      </c>
      <c r="P305" s="84" t="str">
        <f t="shared" si="50"/>
        <v/>
      </c>
      <c r="Q305" s="209"/>
      <c r="R305" s="70" t="str">
        <f>IF(S305="IN",'BOM_Phan II'!$Y$3,"")</f>
        <v/>
      </c>
      <c r="S305" s="69" t="str">
        <f t="shared" si="59"/>
        <v/>
      </c>
      <c r="T305">
        <f t="shared" si="62"/>
        <v>6</v>
      </c>
      <c r="U305" t="str">
        <f t="shared" si="63"/>
        <v>KIỆN 4</v>
      </c>
      <c r="V305" t="str">
        <f>IFERROR(IF(C305&lt;&gt;"","",IF('BOM_Phan II'!$X305=1,'BOM_Phan II'!Y305*$S$6,"")),"")</f>
        <v/>
      </c>
      <c r="W305" s="3" t="str">
        <f t="shared" si="60"/>
        <v>KIỆN</v>
      </c>
      <c r="AD305" s="3" t="str">
        <f t="shared" si="61"/>
        <v/>
      </c>
    </row>
    <row r="306" spans="1:30" ht="27" hidden="1" customHeight="1">
      <c r="A306" s="70" t="str">
        <f t="shared" si="51"/>
        <v/>
      </c>
      <c r="B306" s="70" t="str">
        <f t="shared" si="52"/>
        <v/>
      </c>
      <c r="C306" s="208" t="str">
        <f>IF(IFERROR(IF(D306="","",VALUE(LEFT(D306,1))),"IN")="IN",IF(D306="I","KIỆN 1",$V$6&amp;" "&amp;MAX($AD$13:$AD305)+INDEX($C$13:N305,MATCH($V$6&amp;" "&amp;MAX($AD$13:$AD305),$C$13:$C305,0),12)),"")</f>
        <v/>
      </c>
      <c r="D306" s="210" t="str">
        <f>IF('BOM_Phan II'!$X306=1,'BOM_Phan II'!C306,"")</f>
        <v/>
      </c>
      <c r="E306" s="210" t="str">
        <f>IF('BOM_Phan II'!$X306=1,'BOM_Phan II'!D306,"")</f>
        <v/>
      </c>
      <c r="F306" s="210" t="str">
        <f>IF('BOM_Phan II'!$X306=1,'BOM_Phan II'!E306,"")</f>
        <v/>
      </c>
      <c r="G306" s="210" t="str">
        <f>IF('BOM_Phan II'!$X306=1,'BOM_Phan II'!F306,"")</f>
        <v/>
      </c>
      <c r="H306" s="210" t="str">
        <f>IF('BOM_Phan II'!$X306=1,'BOM_Phan II'!G306,"")</f>
        <v/>
      </c>
      <c r="I306" s="210" t="str">
        <f>IF('BOM_Phan II'!$X306=1,'BOM_Phan II'!H306,"")</f>
        <v/>
      </c>
      <c r="J306" s="210" t="str">
        <f t="shared" si="53"/>
        <v/>
      </c>
      <c r="K306" s="210" t="str">
        <f t="shared" si="54"/>
        <v/>
      </c>
      <c r="L306" s="210" t="str">
        <f t="shared" si="55"/>
        <v/>
      </c>
      <c r="M306" s="210" t="str">
        <f t="shared" si="56"/>
        <v/>
      </c>
      <c r="N306" s="210" t="str">
        <f t="shared" si="57"/>
        <v/>
      </c>
      <c r="O306" s="210" t="str">
        <f t="shared" si="58"/>
        <v/>
      </c>
      <c r="P306" s="84" t="str">
        <f t="shared" si="50"/>
        <v/>
      </c>
      <c r="Q306" s="209"/>
      <c r="R306" s="70" t="str">
        <f>IF(S306="IN",'BOM_Phan II'!$Y$3,"")</f>
        <v/>
      </c>
      <c r="S306" s="69" t="str">
        <f t="shared" si="59"/>
        <v/>
      </c>
      <c r="T306">
        <f t="shared" si="62"/>
        <v>6</v>
      </c>
      <c r="U306" t="str">
        <f t="shared" si="63"/>
        <v>KIỆN 4</v>
      </c>
      <c r="V306" t="str">
        <f>IFERROR(IF(C306&lt;&gt;"","",IF('BOM_Phan II'!$X306=1,'BOM_Phan II'!Y306*$S$6,"")),"")</f>
        <v/>
      </c>
      <c r="W306" s="3" t="str">
        <f t="shared" si="60"/>
        <v>KIỆN</v>
      </c>
      <c r="AD306" s="3" t="str">
        <f t="shared" si="61"/>
        <v/>
      </c>
    </row>
    <row r="307" spans="1:30" ht="27" hidden="1" customHeight="1">
      <c r="A307" s="70" t="str">
        <f t="shared" si="51"/>
        <v/>
      </c>
      <c r="B307" s="70" t="str">
        <f t="shared" si="52"/>
        <v/>
      </c>
      <c r="C307" s="208" t="str">
        <f>IF(IFERROR(IF(D307="","",VALUE(LEFT(D307,1))),"IN")="IN",IF(D307="I","KIỆN 1",$V$6&amp;" "&amp;MAX($AD$13:$AD306)+INDEX($C$13:N306,MATCH($V$6&amp;" "&amp;MAX($AD$13:$AD306),$C$13:$C306,0),12)),"")</f>
        <v/>
      </c>
      <c r="D307" s="210" t="str">
        <f>IF('BOM_Phan II'!$X307=1,'BOM_Phan II'!C307,"")</f>
        <v/>
      </c>
      <c r="E307" s="210" t="str">
        <f>IF('BOM_Phan II'!$X307=1,'BOM_Phan II'!D307,"")</f>
        <v/>
      </c>
      <c r="F307" s="210" t="str">
        <f>IF('BOM_Phan II'!$X307=1,'BOM_Phan II'!E307,"")</f>
        <v/>
      </c>
      <c r="G307" s="210" t="str">
        <f>IF('BOM_Phan II'!$X307=1,'BOM_Phan II'!F307,"")</f>
        <v/>
      </c>
      <c r="H307" s="210" t="str">
        <f>IF('BOM_Phan II'!$X307=1,'BOM_Phan II'!G307,"")</f>
        <v/>
      </c>
      <c r="I307" s="210" t="str">
        <f>IF('BOM_Phan II'!$X307=1,'BOM_Phan II'!H307,"")</f>
        <v/>
      </c>
      <c r="J307" s="210" t="str">
        <f t="shared" si="53"/>
        <v/>
      </c>
      <c r="K307" s="210" t="str">
        <f t="shared" si="54"/>
        <v/>
      </c>
      <c r="L307" s="210" t="str">
        <f t="shared" si="55"/>
        <v/>
      </c>
      <c r="M307" s="210" t="str">
        <f t="shared" si="56"/>
        <v/>
      </c>
      <c r="N307" s="210" t="str">
        <f t="shared" si="57"/>
        <v/>
      </c>
      <c r="O307" s="210" t="str">
        <f t="shared" si="58"/>
        <v/>
      </c>
      <c r="P307" s="84" t="str">
        <f t="shared" si="50"/>
        <v/>
      </c>
      <c r="Q307" s="209"/>
      <c r="R307" s="70" t="str">
        <f>IF(S307="IN",'BOM_Phan II'!$Y$3,"")</f>
        <v/>
      </c>
      <c r="S307" s="69" t="str">
        <f t="shared" si="59"/>
        <v/>
      </c>
      <c r="T307">
        <f t="shared" si="62"/>
        <v>6</v>
      </c>
      <c r="U307" t="str">
        <f t="shared" si="63"/>
        <v>KIỆN 4</v>
      </c>
      <c r="V307" t="str">
        <f>IFERROR(IF(C307&lt;&gt;"","",IF('BOM_Phan II'!$X307=1,'BOM_Phan II'!Y307*$S$6,"")),"")</f>
        <v/>
      </c>
      <c r="W307" s="3" t="str">
        <f t="shared" si="60"/>
        <v>KIỆN</v>
      </c>
      <c r="AD307" s="3" t="str">
        <f t="shared" si="61"/>
        <v/>
      </c>
    </row>
    <row r="308" spans="1:30" ht="27" hidden="1" customHeight="1">
      <c r="A308" s="70" t="str">
        <f t="shared" si="51"/>
        <v/>
      </c>
      <c r="B308" s="70" t="str">
        <f t="shared" si="52"/>
        <v/>
      </c>
      <c r="C308" s="208" t="str">
        <f>IF(IFERROR(IF(D308="","",VALUE(LEFT(D308,1))),"IN")="IN",IF(D308="I","KIỆN 1",$V$6&amp;" "&amp;MAX($AD$13:$AD307)+INDEX($C$13:N307,MATCH($V$6&amp;" "&amp;MAX($AD$13:$AD307),$C$13:$C307,0),12)),"")</f>
        <v/>
      </c>
      <c r="D308" s="210" t="str">
        <f>IF('BOM_Phan II'!$X308=1,'BOM_Phan II'!C308,"")</f>
        <v/>
      </c>
      <c r="E308" s="210" t="str">
        <f>IF('BOM_Phan II'!$X308=1,'BOM_Phan II'!D308,"")</f>
        <v/>
      </c>
      <c r="F308" s="210" t="str">
        <f>IF('BOM_Phan II'!$X308=1,'BOM_Phan II'!E308,"")</f>
        <v/>
      </c>
      <c r="G308" s="210" t="str">
        <f>IF('BOM_Phan II'!$X308=1,'BOM_Phan II'!F308,"")</f>
        <v/>
      </c>
      <c r="H308" s="210" t="str">
        <f>IF('BOM_Phan II'!$X308=1,'BOM_Phan II'!G308,"")</f>
        <v/>
      </c>
      <c r="I308" s="210" t="str">
        <f>IF('BOM_Phan II'!$X308=1,'BOM_Phan II'!H308,"")</f>
        <v/>
      </c>
      <c r="J308" s="210" t="str">
        <f t="shared" si="53"/>
        <v/>
      </c>
      <c r="K308" s="210" t="str">
        <f t="shared" si="54"/>
        <v/>
      </c>
      <c r="L308" s="210" t="str">
        <f t="shared" si="55"/>
        <v/>
      </c>
      <c r="M308" s="210" t="str">
        <f t="shared" si="56"/>
        <v/>
      </c>
      <c r="N308" s="210" t="str">
        <f t="shared" si="57"/>
        <v/>
      </c>
      <c r="O308" s="210" t="str">
        <f t="shared" si="58"/>
        <v/>
      </c>
      <c r="P308" s="84" t="str">
        <f t="shared" si="50"/>
        <v/>
      </c>
      <c r="Q308" s="209"/>
      <c r="R308" s="70" t="str">
        <f>IF(S308="IN",'BOM_Phan II'!$Y$3,"")</f>
        <v/>
      </c>
      <c r="S308" s="69" t="str">
        <f t="shared" si="59"/>
        <v/>
      </c>
      <c r="T308">
        <f t="shared" si="62"/>
        <v>6</v>
      </c>
      <c r="U308" t="str">
        <f t="shared" si="63"/>
        <v>KIỆN 4</v>
      </c>
      <c r="V308" t="str">
        <f>IFERROR(IF(C308&lt;&gt;"","",IF('BOM_Phan II'!$X308=1,'BOM_Phan II'!Y308*$S$6,"")),"")</f>
        <v/>
      </c>
      <c r="W308" s="3" t="str">
        <f t="shared" si="60"/>
        <v>KIỆN</v>
      </c>
      <c r="AD308" s="3" t="str">
        <f t="shared" si="61"/>
        <v/>
      </c>
    </row>
    <row r="309" spans="1:30" ht="27" hidden="1" customHeight="1">
      <c r="A309" s="70" t="str">
        <f t="shared" si="51"/>
        <v/>
      </c>
      <c r="B309" s="70" t="str">
        <f t="shared" si="52"/>
        <v/>
      </c>
      <c r="C309" s="208" t="str">
        <f>IF(IFERROR(IF(D309="","",VALUE(LEFT(D309,1))),"IN")="IN",IF(D309="I","KIỆN 1",$V$6&amp;" "&amp;MAX($AD$13:$AD308)+INDEX($C$13:N308,MATCH($V$6&amp;" "&amp;MAX($AD$13:$AD308),$C$13:$C308,0),12)),"")</f>
        <v/>
      </c>
      <c r="D309" s="210" t="str">
        <f>IF('BOM_Phan II'!$X309=1,'BOM_Phan II'!C309,"")</f>
        <v/>
      </c>
      <c r="E309" s="210" t="str">
        <f>IF('BOM_Phan II'!$X309=1,'BOM_Phan II'!D309,"")</f>
        <v/>
      </c>
      <c r="F309" s="210" t="str">
        <f>IF('BOM_Phan II'!$X309=1,'BOM_Phan II'!E309,"")</f>
        <v/>
      </c>
      <c r="G309" s="210" t="str">
        <f>IF('BOM_Phan II'!$X309=1,'BOM_Phan II'!F309,"")</f>
        <v/>
      </c>
      <c r="H309" s="210" t="str">
        <f>IF('BOM_Phan II'!$X309=1,'BOM_Phan II'!G309,"")</f>
        <v/>
      </c>
      <c r="I309" s="210" t="str">
        <f>IF('BOM_Phan II'!$X309=1,'BOM_Phan II'!H309,"")</f>
        <v/>
      </c>
      <c r="J309" s="210" t="str">
        <f t="shared" si="53"/>
        <v/>
      </c>
      <c r="K309" s="210" t="str">
        <f t="shared" si="54"/>
        <v/>
      </c>
      <c r="L309" s="210" t="str">
        <f t="shared" si="55"/>
        <v/>
      </c>
      <c r="M309" s="210" t="str">
        <f t="shared" si="56"/>
        <v/>
      </c>
      <c r="N309" s="210" t="str">
        <f t="shared" si="57"/>
        <v/>
      </c>
      <c r="O309" s="210" t="str">
        <f t="shared" si="58"/>
        <v/>
      </c>
      <c r="P309" s="84" t="str">
        <f t="shared" si="50"/>
        <v/>
      </c>
      <c r="Q309" s="209"/>
      <c r="R309" s="70" t="str">
        <f>IF(S309="IN",'BOM_Phan II'!$Y$3,"")</f>
        <v/>
      </c>
      <c r="S309" s="69" t="str">
        <f t="shared" si="59"/>
        <v/>
      </c>
      <c r="T309">
        <f t="shared" si="62"/>
        <v>6</v>
      </c>
      <c r="U309" t="str">
        <f t="shared" si="63"/>
        <v>KIỆN 4</v>
      </c>
      <c r="V309" t="str">
        <f>IFERROR(IF(C309&lt;&gt;"","",IF('BOM_Phan II'!$X309=1,'BOM_Phan II'!Y309*$S$6,"")),"")</f>
        <v/>
      </c>
      <c r="W309" s="3" t="str">
        <f t="shared" si="60"/>
        <v>KIỆN</v>
      </c>
      <c r="AD309" s="3" t="str">
        <f t="shared" si="61"/>
        <v/>
      </c>
    </row>
    <row r="310" spans="1:30" ht="27" hidden="1" customHeight="1">
      <c r="A310" s="70" t="str">
        <f t="shared" si="51"/>
        <v/>
      </c>
      <c r="B310" s="70" t="str">
        <f t="shared" si="52"/>
        <v/>
      </c>
      <c r="C310" s="208" t="str">
        <f>IF(IFERROR(IF(D310="","",VALUE(LEFT(D310,1))),"IN")="IN",IF(D310="I","KIỆN 1",$V$6&amp;" "&amp;MAX($AD$13:$AD309)+INDEX($C$13:N309,MATCH($V$6&amp;" "&amp;MAX($AD$13:$AD309),$C$13:$C309,0),12)),"")</f>
        <v/>
      </c>
      <c r="D310" s="210" t="str">
        <f>IF('BOM_Phan II'!$X310=1,'BOM_Phan II'!C310,"")</f>
        <v/>
      </c>
      <c r="E310" s="210" t="str">
        <f>IF('BOM_Phan II'!$X310=1,'BOM_Phan II'!D310,"")</f>
        <v/>
      </c>
      <c r="F310" s="210" t="str">
        <f>IF('BOM_Phan II'!$X310=1,'BOM_Phan II'!E310,"")</f>
        <v/>
      </c>
      <c r="G310" s="210" t="str">
        <f>IF('BOM_Phan II'!$X310=1,'BOM_Phan II'!F310,"")</f>
        <v/>
      </c>
      <c r="H310" s="210" t="str">
        <f>IF('BOM_Phan II'!$X310=1,'BOM_Phan II'!G310,"")</f>
        <v/>
      </c>
      <c r="I310" s="210" t="str">
        <f>IF('BOM_Phan II'!$X310=1,'BOM_Phan II'!H310,"")</f>
        <v/>
      </c>
      <c r="J310" s="210" t="str">
        <f t="shared" si="53"/>
        <v/>
      </c>
      <c r="K310" s="210" t="str">
        <f t="shared" si="54"/>
        <v/>
      </c>
      <c r="L310" s="210" t="str">
        <f t="shared" si="55"/>
        <v/>
      </c>
      <c r="M310" s="210" t="str">
        <f t="shared" si="56"/>
        <v/>
      </c>
      <c r="N310" s="210" t="str">
        <f t="shared" si="57"/>
        <v/>
      </c>
      <c r="O310" s="210" t="str">
        <f t="shared" si="58"/>
        <v/>
      </c>
      <c r="P310" s="84" t="str">
        <f t="shared" si="50"/>
        <v/>
      </c>
      <c r="Q310" s="209"/>
      <c r="R310" s="70" t="str">
        <f>IF(S310="IN",'BOM_Phan II'!$Y$3,"")</f>
        <v/>
      </c>
      <c r="S310" s="69" t="str">
        <f t="shared" si="59"/>
        <v/>
      </c>
      <c r="T310">
        <f t="shared" si="62"/>
        <v>6</v>
      </c>
      <c r="U310" t="str">
        <f t="shared" si="63"/>
        <v>KIỆN 4</v>
      </c>
      <c r="V310" t="str">
        <f>IFERROR(IF(C310&lt;&gt;"","",IF('BOM_Phan II'!$X310=1,'BOM_Phan II'!Y310*$S$6,"")),"")</f>
        <v/>
      </c>
      <c r="W310" s="3" t="str">
        <f t="shared" si="60"/>
        <v>KIỆN</v>
      </c>
      <c r="AD310" s="3" t="str">
        <f t="shared" si="61"/>
        <v/>
      </c>
    </row>
    <row r="311" spans="1:30" ht="27" hidden="1" customHeight="1">
      <c r="A311" s="70" t="str">
        <f t="shared" si="51"/>
        <v/>
      </c>
      <c r="B311" s="70" t="str">
        <f t="shared" si="52"/>
        <v/>
      </c>
      <c r="C311" s="208" t="str">
        <f>IF(IFERROR(IF(D311="","",VALUE(LEFT(D311,1))),"IN")="IN",IF(D311="I","KIỆN 1",$V$6&amp;" "&amp;MAX($AD$13:$AD310)+INDEX($C$13:N310,MATCH($V$6&amp;" "&amp;MAX($AD$13:$AD310),$C$13:$C310,0),12)),"")</f>
        <v/>
      </c>
      <c r="D311" s="210" t="str">
        <f>IF('BOM_Phan II'!$X311=1,'BOM_Phan II'!C311,"")</f>
        <v/>
      </c>
      <c r="E311" s="210" t="str">
        <f>IF('BOM_Phan II'!$X311=1,'BOM_Phan II'!D311,"")</f>
        <v/>
      </c>
      <c r="F311" s="210" t="str">
        <f>IF('BOM_Phan II'!$X311=1,'BOM_Phan II'!E311,"")</f>
        <v/>
      </c>
      <c r="G311" s="210" t="str">
        <f>IF('BOM_Phan II'!$X311=1,'BOM_Phan II'!F311,"")</f>
        <v/>
      </c>
      <c r="H311" s="210" t="str">
        <f>IF('BOM_Phan II'!$X311=1,'BOM_Phan II'!G311,"")</f>
        <v/>
      </c>
      <c r="I311" s="210" t="str">
        <f>IF('BOM_Phan II'!$X311=1,'BOM_Phan II'!H311,"")</f>
        <v/>
      </c>
      <c r="J311" s="210" t="str">
        <f t="shared" si="53"/>
        <v/>
      </c>
      <c r="K311" s="210" t="str">
        <f t="shared" si="54"/>
        <v/>
      </c>
      <c r="L311" s="210" t="str">
        <f t="shared" si="55"/>
        <v/>
      </c>
      <c r="M311" s="210" t="str">
        <f t="shared" si="56"/>
        <v/>
      </c>
      <c r="N311" s="210" t="str">
        <f t="shared" si="57"/>
        <v/>
      </c>
      <c r="O311" s="210" t="str">
        <f t="shared" si="58"/>
        <v/>
      </c>
      <c r="P311" s="84" t="str">
        <f t="shared" si="50"/>
        <v/>
      </c>
      <c r="Q311" s="209"/>
      <c r="R311" s="70" t="str">
        <f>IF(S311="IN",'BOM_Phan II'!$Y$3,"")</f>
        <v/>
      </c>
      <c r="S311" s="69" t="str">
        <f t="shared" si="59"/>
        <v/>
      </c>
      <c r="T311">
        <f t="shared" si="62"/>
        <v>6</v>
      </c>
      <c r="U311" t="str">
        <f t="shared" si="63"/>
        <v>KIỆN 4</v>
      </c>
      <c r="V311" t="str">
        <f>IFERROR(IF(C311&lt;&gt;"","",IF('BOM_Phan II'!$X311=1,'BOM_Phan II'!Y311*$S$6,"")),"")</f>
        <v/>
      </c>
      <c r="W311" s="3" t="str">
        <f t="shared" si="60"/>
        <v>KIỆN</v>
      </c>
      <c r="AD311" s="3" t="str">
        <f t="shared" si="61"/>
        <v/>
      </c>
    </row>
    <row r="312" spans="1:30" ht="27" hidden="1" customHeight="1">
      <c r="A312" s="70" t="str">
        <f t="shared" si="51"/>
        <v/>
      </c>
      <c r="B312" s="70" t="str">
        <f t="shared" si="52"/>
        <v/>
      </c>
      <c r="C312" s="208" t="str">
        <f>IF(IFERROR(IF(D312="","",VALUE(LEFT(D312,1))),"IN")="IN",IF(D312="I","KIỆN 1",$V$6&amp;" "&amp;MAX($AD$13:$AD311)+INDEX($C$13:N311,MATCH($V$6&amp;" "&amp;MAX($AD$13:$AD311),$C$13:$C311,0),12)),"")</f>
        <v/>
      </c>
      <c r="D312" s="210" t="str">
        <f>IF('BOM_Phan II'!$X312=1,'BOM_Phan II'!C312,"")</f>
        <v/>
      </c>
      <c r="E312" s="210" t="str">
        <f>IF('BOM_Phan II'!$X312=1,'BOM_Phan II'!D312,"")</f>
        <v/>
      </c>
      <c r="F312" s="210" t="str">
        <f>IF('BOM_Phan II'!$X312=1,'BOM_Phan II'!E312,"")</f>
        <v/>
      </c>
      <c r="G312" s="210" t="str">
        <f>IF('BOM_Phan II'!$X312=1,'BOM_Phan II'!F312,"")</f>
        <v/>
      </c>
      <c r="H312" s="210" t="str">
        <f>IF('BOM_Phan II'!$X312=1,'BOM_Phan II'!G312,"")</f>
        <v/>
      </c>
      <c r="I312" s="210" t="str">
        <f>IF('BOM_Phan II'!$X312=1,'BOM_Phan II'!H312,"")</f>
        <v/>
      </c>
      <c r="J312" s="210" t="str">
        <f t="shared" si="53"/>
        <v/>
      </c>
      <c r="K312" s="210" t="str">
        <f t="shared" si="54"/>
        <v/>
      </c>
      <c r="L312" s="210" t="str">
        <f t="shared" si="55"/>
        <v/>
      </c>
      <c r="M312" s="210" t="str">
        <f t="shared" si="56"/>
        <v/>
      </c>
      <c r="N312" s="210" t="str">
        <f t="shared" si="57"/>
        <v/>
      </c>
      <c r="O312" s="210" t="str">
        <f t="shared" si="58"/>
        <v/>
      </c>
      <c r="P312" s="84" t="str">
        <f t="shared" si="50"/>
        <v/>
      </c>
      <c r="Q312" s="209"/>
      <c r="R312" s="70" t="str">
        <f>IF(S312="IN",'BOM_Phan II'!$Y$3,"")</f>
        <v/>
      </c>
      <c r="S312" s="69" t="str">
        <f t="shared" si="59"/>
        <v/>
      </c>
      <c r="T312">
        <f t="shared" si="62"/>
        <v>6</v>
      </c>
      <c r="U312" t="str">
        <f t="shared" si="63"/>
        <v>KIỆN 4</v>
      </c>
      <c r="V312" t="str">
        <f>IFERROR(IF(C312&lt;&gt;"","",IF('BOM_Phan II'!$X312=1,'BOM_Phan II'!Y312*$S$6,"")),"")</f>
        <v/>
      </c>
      <c r="W312" s="3" t="str">
        <f t="shared" si="60"/>
        <v>KIỆN</v>
      </c>
      <c r="AD312" s="3" t="str">
        <f t="shared" si="61"/>
        <v/>
      </c>
    </row>
    <row r="313" spans="1:30" ht="27" hidden="1" customHeight="1">
      <c r="A313" s="70" t="str">
        <f t="shared" si="51"/>
        <v/>
      </c>
      <c r="B313" s="70" t="str">
        <f t="shared" si="52"/>
        <v/>
      </c>
      <c r="C313" s="208" t="str">
        <f>IF(IFERROR(IF(D313="","",VALUE(LEFT(D313,1))),"IN")="IN",IF(D313="I","KIỆN 1",$V$6&amp;" "&amp;MAX($AD$13:$AD312)+INDEX($C$13:N312,MATCH($V$6&amp;" "&amp;MAX($AD$13:$AD312),$C$13:$C312,0),12)),"")</f>
        <v/>
      </c>
      <c r="D313" s="210" t="str">
        <f>IF('BOM_Phan II'!$X313=1,'BOM_Phan II'!C313,"")</f>
        <v/>
      </c>
      <c r="E313" s="210" t="str">
        <f>IF('BOM_Phan II'!$X313=1,'BOM_Phan II'!D313,"")</f>
        <v/>
      </c>
      <c r="F313" s="210" t="str">
        <f>IF('BOM_Phan II'!$X313=1,'BOM_Phan II'!E313,"")</f>
        <v/>
      </c>
      <c r="G313" s="210" t="str">
        <f>IF('BOM_Phan II'!$X313=1,'BOM_Phan II'!F313,"")</f>
        <v/>
      </c>
      <c r="H313" s="210" t="str">
        <f>IF('BOM_Phan II'!$X313=1,'BOM_Phan II'!G313,"")</f>
        <v/>
      </c>
      <c r="I313" s="210" t="str">
        <f>IF('BOM_Phan II'!$X313=1,'BOM_Phan II'!H313,"")</f>
        <v/>
      </c>
      <c r="J313" s="210" t="str">
        <f t="shared" si="53"/>
        <v/>
      </c>
      <c r="K313" s="210" t="str">
        <f t="shared" si="54"/>
        <v/>
      </c>
      <c r="L313" s="210" t="str">
        <f t="shared" si="55"/>
        <v/>
      </c>
      <c r="M313" s="210" t="str">
        <f t="shared" si="56"/>
        <v/>
      </c>
      <c r="N313" s="210" t="str">
        <f t="shared" si="57"/>
        <v/>
      </c>
      <c r="O313" s="210" t="str">
        <f t="shared" si="58"/>
        <v/>
      </c>
      <c r="P313" s="84" t="str">
        <f t="shared" si="50"/>
        <v/>
      </c>
      <c r="Q313" s="209"/>
      <c r="R313" s="70" t="str">
        <f>IF(S313="IN",'BOM_Phan II'!$Y$3,"")</f>
        <v/>
      </c>
      <c r="S313" s="69" t="str">
        <f t="shared" si="59"/>
        <v/>
      </c>
      <c r="T313">
        <f t="shared" si="62"/>
        <v>6</v>
      </c>
      <c r="U313" t="str">
        <f t="shared" si="63"/>
        <v>KIỆN 4</v>
      </c>
      <c r="V313" t="str">
        <f>IFERROR(IF(C313&lt;&gt;"","",IF('BOM_Phan II'!$X313=1,'BOM_Phan II'!Y313*$S$6,"")),"")</f>
        <v/>
      </c>
      <c r="W313" s="3" t="str">
        <f t="shared" si="60"/>
        <v>KIỆN</v>
      </c>
      <c r="AD313" s="3" t="str">
        <f t="shared" si="61"/>
        <v/>
      </c>
    </row>
    <row r="314" spans="1:30" ht="27" hidden="1" customHeight="1">
      <c r="A314" s="70" t="str">
        <f t="shared" si="51"/>
        <v/>
      </c>
      <c r="B314" s="70" t="str">
        <f t="shared" si="52"/>
        <v/>
      </c>
      <c r="C314" s="208" t="str">
        <f>IF(IFERROR(IF(D314="","",VALUE(LEFT(D314,1))),"IN")="IN",IF(D314="I","KIỆN 1",$V$6&amp;" "&amp;MAX($AD$13:$AD313)+INDEX($C$13:N313,MATCH($V$6&amp;" "&amp;MAX($AD$13:$AD313),$C$13:$C313,0),12)),"")</f>
        <v/>
      </c>
      <c r="D314" s="210" t="str">
        <f>IF('BOM_Phan II'!$X314=1,'BOM_Phan II'!C314,"")</f>
        <v/>
      </c>
      <c r="E314" s="210" t="str">
        <f>IF('BOM_Phan II'!$X314=1,'BOM_Phan II'!D314,"")</f>
        <v/>
      </c>
      <c r="F314" s="210" t="str">
        <f>IF('BOM_Phan II'!$X314=1,'BOM_Phan II'!E314,"")</f>
        <v/>
      </c>
      <c r="G314" s="210" t="str">
        <f>IF('BOM_Phan II'!$X314=1,'BOM_Phan II'!F314,"")</f>
        <v/>
      </c>
      <c r="H314" s="210" t="str">
        <f>IF('BOM_Phan II'!$X314=1,'BOM_Phan II'!G314,"")</f>
        <v/>
      </c>
      <c r="I314" s="210" t="str">
        <f>IF('BOM_Phan II'!$X314=1,'BOM_Phan II'!H314,"")</f>
        <v/>
      </c>
      <c r="J314" s="210" t="str">
        <f t="shared" si="53"/>
        <v/>
      </c>
      <c r="K314" s="210" t="str">
        <f t="shared" si="54"/>
        <v/>
      </c>
      <c r="L314" s="210" t="str">
        <f t="shared" si="55"/>
        <v/>
      </c>
      <c r="M314" s="210" t="str">
        <f t="shared" si="56"/>
        <v/>
      </c>
      <c r="N314" s="210" t="str">
        <f t="shared" si="57"/>
        <v/>
      </c>
      <c r="O314" s="210" t="str">
        <f t="shared" si="58"/>
        <v/>
      </c>
      <c r="P314" s="84" t="str">
        <f t="shared" si="50"/>
        <v/>
      </c>
      <c r="Q314" s="209"/>
      <c r="R314" s="70" t="str">
        <f>IF(S314="IN",'BOM_Phan II'!$Y$3,"")</f>
        <v/>
      </c>
      <c r="S314" s="69" t="str">
        <f t="shared" si="59"/>
        <v/>
      </c>
      <c r="T314">
        <f t="shared" si="62"/>
        <v>6</v>
      </c>
      <c r="U314" t="str">
        <f t="shared" si="63"/>
        <v>KIỆN 4</v>
      </c>
      <c r="V314" t="str">
        <f>IFERROR(IF(C314&lt;&gt;"","",IF('BOM_Phan II'!$X314=1,'BOM_Phan II'!Y314*$S$6,"")),"")</f>
        <v/>
      </c>
      <c r="W314" s="3" t="str">
        <f t="shared" si="60"/>
        <v>KIỆN</v>
      </c>
      <c r="AD314" s="3" t="str">
        <f t="shared" si="61"/>
        <v/>
      </c>
    </row>
    <row r="315" spans="1:30" ht="27" hidden="1" customHeight="1">
      <c r="A315" s="70" t="str">
        <f t="shared" si="51"/>
        <v/>
      </c>
      <c r="B315" s="70" t="str">
        <f t="shared" si="52"/>
        <v/>
      </c>
      <c r="C315" s="208" t="str">
        <f>IF(IFERROR(IF(D315="","",VALUE(LEFT(D315,1))),"IN")="IN",IF(D315="I","KIỆN 1",$V$6&amp;" "&amp;MAX($AD$13:$AD314)+INDEX($C$13:N314,MATCH($V$6&amp;" "&amp;MAX($AD$13:$AD314),$C$13:$C314,0),12)),"")</f>
        <v/>
      </c>
      <c r="D315" s="210" t="str">
        <f>IF('BOM_Phan II'!$X315=1,'BOM_Phan II'!C315,"")</f>
        <v/>
      </c>
      <c r="E315" s="210" t="str">
        <f>IF('BOM_Phan II'!$X315=1,'BOM_Phan II'!D315,"")</f>
        <v/>
      </c>
      <c r="F315" s="210" t="str">
        <f>IF('BOM_Phan II'!$X315=1,'BOM_Phan II'!E315,"")</f>
        <v/>
      </c>
      <c r="G315" s="210" t="str">
        <f>IF('BOM_Phan II'!$X315=1,'BOM_Phan II'!F315,"")</f>
        <v/>
      </c>
      <c r="H315" s="210" t="str">
        <f>IF('BOM_Phan II'!$X315=1,'BOM_Phan II'!G315,"")</f>
        <v/>
      </c>
      <c r="I315" s="210" t="str">
        <f>IF('BOM_Phan II'!$X315=1,'BOM_Phan II'!H315,"")</f>
        <v/>
      </c>
      <c r="J315" s="210" t="str">
        <f t="shared" si="53"/>
        <v/>
      </c>
      <c r="K315" s="210" t="str">
        <f t="shared" si="54"/>
        <v/>
      </c>
      <c r="L315" s="210" t="str">
        <f t="shared" si="55"/>
        <v/>
      </c>
      <c r="M315" s="210" t="str">
        <f t="shared" si="56"/>
        <v/>
      </c>
      <c r="N315" s="210" t="str">
        <f t="shared" si="57"/>
        <v/>
      </c>
      <c r="O315" s="210" t="str">
        <f t="shared" si="58"/>
        <v/>
      </c>
      <c r="P315" s="84" t="str">
        <f t="shared" si="50"/>
        <v/>
      </c>
      <c r="Q315" s="209"/>
      <c r="R315" s="70" t="str">
        <f>IF(S315="IN",'BOM_Phan II'!$Y$3,"")</f>
        <v/>
      </c>
      <c r="S315" s="69" t="str">
        <f t="shared" si="59"/>
        <v/>
      </c>
      <c r="T315">
        <f t="shared" si="62"/>
        <v>6</v>
      </c>
      <c r="U315" t="str">
        <f t="shared" si="63"/>
        <v>KIỆN 4</v>
      </c>
      <c r="V315" t="str">
        <f>IFERROR(IF(C315&lt;&gt;"","",IF('BOM_Phan II'!$X315=1,'BOM_Phan II'!Y315*$S$6,"")),"")</f>
        <v/>
      </c>
      <c r="W315" s="3" t="str">
        <f t="shared" si="60"/>
        <v>KIỆN</v>
      </c>
      <c r="AD315" s="3" t="str">
        <f t="shared" si="61"/>
        <v/>
      </c>
    </row>
    <row r="316" spans="1:30" ht="27" hidden="1" customHeight="1">
      <c r="A316" s="70" t="str">
        <f t="shared" si="51"/>
        <v/>
      </c>
      <c r="B316" s="70" t="str">
        <f t="shared" si="52"/>
        <v/>
      </c>
      <c r="C316" s="208" t="str">
        <f>IF(IFERROR(IF(D316="","",VALUE(LEFT(D316,1))),"IN")="IN",IF(D316="I","KIỆN 1",$V$6&amp;" "&amp;MAX($AD$13:$AD315)+INDEX($C$13:N315,MATCH($V$6&amp;" "&amp;MAX($AD$13:$AD315),$C$13:$C315,0),12)),"")</f>
        <v/>
      </c>
      <c r="D316" s="210" t="str">
        <f>IF('BOM_Phan II'!$X316=1,'BOM_Phan II'!C316,"")</f>
        <v/>
      </c>
      <c r="E316" s="210" t="str">
        <f>IF('BOM_Phan II'!$X316=1,'BOM_Phan II'!D316,"")</f>
        <v/>
      </c>
      <c r="F316" s="210" t="str">
        <f>IF('BOM_Phan II'!$X316=1,'BOM_Phan II'!E316,"")</f>
        <v/>
      </c>
      <c r="G316" s="210" t="str">
        <f>IF('BOM_Phan II'!$X316=1,'BOM_Phan II'!F316,"")</f>
        <v/>
      </c>
      <c r="H316" s="210" t="str">
        <f>IF('BOM_Phan II'!$X316=1,'BOM_Phan II'!G316,"")</f>
        <v/>
      </c>
      <c r="I316" s="210" t="str">
        <f>IF('BOM_Phan II'!$X316=1,'BOM_Phan II'!H316,"")</f>
        <v/>
      </c>
      <c r="J316" s="210" t="str">
        <f t="shared" si="53"/>
        <v/>
      </c>
      <c r="K316" s="210" t="str">
        <f t="shared" si="54"/>
        <v/>
      </c>
      <c r="L316" s="210" t="str">
        <f t="shared" si="55"/>
        <v/>
      </c>
      <c r="M316" s="210" t="str">
        <f t="shared" si="56"/>
        <v/>
      </c>
      <c r="N316" s="210" t="str">
        <f t="shared" si="57"/>
        <v/>
      </c>
      <c r="O316" s="210" t="str">
        <f t="shared" si="58"/>
        <v/>
      </c>
      <c r="P316" s="84" t="str">
        <f t="shared" si="50"/>
        <v/>
      </c>
      <c r="Q316" s="209"/>
      <c r="R316" s="70" t="str">
        <f>IF(S316="IN",'BOM_Phan II'!$Y$3,"")</f>
        <v/>
      </c>
      <c r="S316" s="69" t="str">
        <f t="shared" si="59"/>
        <v/>
      </c>
      <c r="T316">
        <f t="shared" si="62"/>
        <v>6</v>
      </c>
      <c r="U316" t="str">
        <f t="shared" si="63"/>
        <v>KIỆN 4</v>
      </c>
      <c r="V316" t="str">
        <f>IFERROR(IF(C316&lt;&gt;"","",IF('BOM_Phan II'!$X316=1,'BOM_Phan II'!Y316*$S$6,"")),"")</f>
        <v/>
      </c>
      <c r="W316" s="3" t="str">
        <f t="shared" si="60"/>
        <v>KIỆN</v>
      </c>
      <c r="AD316" s="3" t="str">
        <f t="shared" si="61"/>
        <v/>
      </c>
    </row>
    <row r="317" spans="1:30" ht="27" hidden="1" customHeight="1">
      <c r="A317" s="70" t="str">
        <f t="shared" si="51"/>
        <v/>
      </c>
      <c r="B317" s="70" t="str">
        <f t="shared" si="52"/>
        <v/>
      </c>
      <c r="C317" s="208" t="str">
        <f>IF(IFERROR(IF(D317="","",VALUE(LEFT(D317,1))),"IN")="IN",IF(D317="I","KIỆN 1",$V$6&amp;" "&amp;MAX($AD$13:$AD316)+INDEX($C$13:N316,MATCH($V$6&amp;" "&amp;MAX($AD$13:$AD316),$C$13:$C316,0),12)),"")</f>
        <v/>
      </c>
      <c r="D317" s="210" t="str">
        <f>IF('BOM_Phan II'!$X317=1,'BOM_Phan II'!C317,"")</f>
        <v/>
      </c>
      <c r="E317" s="210" t="str">
        <f>IF('BOM_Phan II'!$X317=1,'BOM_Phan II'!D317,"")</f>
        <v/>
      </c>
      <c r="F317" s="210" t="str">
        <f>IF('BOM_Phan II'!$X317=1,'BOM_Phan II'!E317,"")</f>
        <v/>
      </c>
      <c r="G317" s="210" t="str">
        <f>IF('BOM_Phan II'!$X317=1,'BOM_Phan II'!F317,"")</f>
        <v/>
      </c>
      <c r="H317" s="210" t="str">
        <f>IF('BOM_Phan II'!$X317=1,'BOM_Phan II'!G317,"")</f>
        <v/>
      </c>
      <c r="I317" s="210" t="str">
        <f>IF('BOM_Phan II'!$X317=1,'BOM_Phan II'!H317,"")</f>
        <v/>
      </c>
      <c r="J317" s="210" t="str">
        <f t="shared" si="53"/>
        <v/>
      </c>
      <c r="K317" s="210" t="str">
        <f t="shared" si="54"/>
        <v/>
      </c>
      <c r="L317" s="210" t="str">
        <f t="shared" si="55"/>
        <v/>
      </c>
      <c r="M317" s="210" t="str">
        <f t="shared" si="56"/>
        <v/>
      </c>
      <c r="N317" s="210" t="str">
        <f t="shared" si="57"/>
        <v/>
      </c>
      <c r="O317" s="210" t="str">
        <f t="shared" si="58"/>
        <v/>
      </c>
      <c r="P317" s="84" t="str">
        <f t="shared" si="50"/>
        <v/>
      </c>
      <c r="Q317" s="209"/>
      <c r="R317" s="70" t="str">
        <f>IF(S317="IN",'BOM_Phan II'!$Y$3,"")</f>
        <v/>
      </c>
      <c r="S317" s="69" t="str">
        <f t="shared" si="59"/>
        <v/>
      </c>
      <c r="T317">
        <f t="shared" si="62"/>
        <v>6</v>
      </c>
      <c r="U317" t="str">
        <f t="shared" si="63"/>
        <v>KIỆN 4</v>
      </c>
      <c r="V317" t="str">
        <f>IFERROR(IF(C317&lt;&gt;"","",IF('BOM_Phan II'!$X317=1,'BOM_Phan II'!Y317*$S$6,"")),"")</f>
        <v/>
      </c>
      <c r="W317" s="3" t="str">
        <f t="shared" si="60"/>
        <v>KIỆN</v>
      </c>
      <c r="AD317" s="3" t="str">
        <f t="shared" si="61"/>
        <v/>
      </c>
    </row>
    <row r="318" spans="1:30" ht="27" hidden="1" customHeight="1">
      <c r="A318" s="70" t="str">
        <f t="shared" si="51"/>
        <v/>
      </c>
      <c r="B318" s="70" t="str">
        <f t="shared" si="52"/>
        <v/>
      </c>
      <c r="C318" s="208" t="str">
        <f>IF(IFERROR(IF(D318="","",VALUE(LEFT(D318,1))),"IN")="IN",IF(D318="I","KIỆN 1",$V$6&amp;" "&amp;MAX($AD$13:$AD317)+INDEX($C$13:N317,MATCH($V$6&amp;" "&amp;MAX($AD$13:$AD317),$C$13:$C317,0),12)),"")</f>
        <v/>
      </c>
      <c r="D318" s="210" t="str">
        <f>IF('BOM_Phan II'!$X318=1,'BOM_Phan II'!C318,"")</f>
        <v/>
      </c>
      <c r="E318" s="210" t="str">
        <f>IF('BOM_Phan II'!$X318=1,'BOM_Phan II'!D318,"")</f>
        <v/>
      </c>
      <c r="F318" s="210" t="str">
        <f>IF('BOM_Phan II'!$X318=1,'BOM_Phan II'!E318,"")</f>
        <v/>
      </c>
      <c r="G318" s="210" t="str">
        <f>IF('BOM_Phan II'!$X318=1,'BOM_Phan II'!F318,"")</f>
        <v/>
      </c>
      <c r="H318" s="210" t="str">
        <f>IF('BOM_Phan II'!$X318=1,'BOM_Phan II'!G318,"")</f>
        <v/>
      </c>
      <c r="I318" s="210" t="str">
        <f>IF('BOM_Phan II'!$X318=1,'BOM_Phan II'!H318,"")</f>
        <v/>
      </c>
      <c r="J318" s="210" t="str">
        <f t="shared" si="53"/>
        <v/>
      </c>
      <c r="K318" s="210" t="str">
        <f t="shared" si="54"/>
        <v/>
      </c>
      <c r="L318" s="210" t="str">
        <f t="shared" si="55"/>
        <v/>
      </c>
      <c r="M318" s="210" t="str">
        <f t="shared" si="56"/>
        <v/>
      </c>
      <c r="N318" s="210" t="str">
        <f t="shared" si="57"/>
        <v/>
      </c>
      <c r="O318" s="210" t="str">
        <f t="shared" si="58"/>
        <v/>
      </c>
      <c r="P318" s="84" t="str">
        <f t="shared" si="50"/>
        <v/>
      </c>
      <c r="Q318" s="209"/>
      <c r="R318" s="70" t="str">
        <f>IF(S318="IN",'BOM_Phan II'!$Y$3,"")</f>
        <v/>
      </c>
      <c r="S318" s="69" t="str">
        <f t="shared" si="59"/>
        <v/>
      </c>
      <c r="T318">
        <f t="shared" si="62"/>
        <v>6</v>
      </c>
      <c r="U318" t="str">
        <f t="shared" si="63"/>
        <v>KIỆN 4</v>
      </c>
      <c r="V318" t="str">
        <f>IFERROR(IF(C318&lt;&gt;"","",IF('BOM_Phan II'!$X318=1,'BOM_Phan II'!Y318*$S$6,"")),"")</f>
        <v/>
      </c>
      <c r="W318" s="3" t="str">
        <f t="shared" si="60"/>
        <v>KIỆN</v>
      </c>
      <c r="AD318" s="3" t="str">
        <f t="shared" si="61"/>
        <v/>
      </c>
    </row>
    <row r="319" spans="1:30" ht="27" hidden="1" customHeight="1">
      <c r="A319" s="70" t="str">
        <f t="shared" si="51"/>
        <v/>
      </c>
      <c r="B319" s="70" t="str">
        <f t="shared" si="52"/>
        <v/>
      </c>
      <c r="C319" s="208" t="str">
        <f>IF(IFERROR(IF(D319="","",VALUE(LEFT(D319,1))),"IN")="IN",IF(D319="I","KIỆN 1",$V$6&amp;" "&amp;MAX($AD$13:$AD318)+INDEX($C$13:N318,MATCH($V$6&amp;" "&amp;MAX($AD$13:$AD318),$C$13:$C318,0),12)),"")</f>
        <v/>
      </c>
      <c r="D319" s="210" t="str">
        <f>IF('BOM_Phan II'!$X319=1,'BOM_Phan II'!C319,"")</f>
        <v/>
      </c>
      <c r="E319" s="210" t="str">
        <f>IF('BOM_Phan II'!$X319=1,'BOM_Phan II'!D319,"")</f>
        <v/>
      </c>
      <c r="F319" s="210" t="str">
        <f>IF('BOM_Phan II'!$X319=1,'BOM_Phan II'!E319,"")</f>
        <v/>
      </c>
      <c r="G319" s="210" t="str">
        <f>IF('BOM_Phan II'!$X319=1,'BOM_Phan II'!F319,"")</f>
        <v/>
      </c>
      <c r="H319" s="210" t="str">
        <f>IF('BOM_Phan II'!$X319=1,'BOM_Phan II'!G319,"")</f>
        <v/>
      </c>
      <c r="I319" s="210" t="str">
        <f>IF('BOM_Phan II'!$X319=1,'BOM_Phan II'!H319,"")</f>
        <v/>
      </c>
      <c r="J319" s="210" t="str">
        <f t="shared" si="53"/>
        <v/>
      </c>
      <c r="K319" s="210" t="str">
        <f t="shared" si="54"/>
        <v/>
      </c>
      <c r="L319" s="210" t="str">
        <f t="shared" si="55"/>
        <v/>
      </c>
      <c r="M319" s="210" t="str">
        <f t="shared" si="56"/>
        <v/>
      </c>
      <c r="N319" s="210" t="str">
        <f t="shared" si="57"/>
        <v/>
      </c>
      <c r="O319" s="210" t="str">
        <f t="shared" si="58"/>
        <v/>
      </c>
      <c r="P319" s="84" t="str">
        <f t="shared" si="50"/>
        <v/>
      </c>
      <c r="Q319" s="209"/>
      <c r="R319" s="70" t="str">
        <f>IF(S319="IN",'BOM_Phan II'!$Y$3,"")</f>
        <v/>
      </c>
      <c r="S319" s="69" t="str">
        <f t="shared" si="59"/>
        <v/>
      </c>
      <c r="T319">
        <f t="shared" si="62"/>
        <v>6</v>
      </c>
      <c r="U319" t="str">
        <f t="shared" si="63"/>
        <v>KIỆN 4</v>
      </c>
      <c r="V319" t="str">
        <f>IFERROR(IF(C319&lt;&gt;"","",IF('BOM_Phan II'!$X319=1,'BOM_Phan II'!Y319*$S$6,"")),"")</f>
        <v/>
      </c>
      <c r="W319" s="3" t="str">
        <f t="shared" si="60"/>
        <v>KIỆN</v>
      </c>
      <c r="AD319" s="3" t="str">
        <f t="shared" si="61"/>
        <v/>
      </c>
    </row>
    <row r="320" spans="1:30" ht="27" hidden="1" customHeight="1">
      <c r="A320" s="70" t="str">
        <f t="shared" si="51"/>
        <v/>
      </c>
      <c r="B320" s="70" t="str">
        <f t="shared" si="52"/>
        <v/>
      </c>
      <c r="C320" s="208" t="str">
        <f>IF(IFERROR(IF(D320="","",VALUE(LEFT(D320,1))),"IN")="IN",IF(D320="I","KIỆN 1",$V$6&amp;" "&amp;MAX($AD$13:$AD319)+INDEX($C$13:N319,MATCH($V$6&amp;" "&amp;MAX($AD$13:$AD319),$C$13:$C319,0),12)),"")</f>
        <v/>
      </c>
      <c r="D320" s="210" t="str">
        <f>IF('BOM_Phan II'!$X320=1,'BOM_Phan II'!C320,"")</f>
        <v/>
      </c>
      <c r="E320" s="210" t="str">
        <f>IF('BOM_Phan II'!$X320=1,'BOM_Phan II'!D320,"")</f>
        <v/>
      </c>
      <c r="F320" s="210" t="str">
        <f>IF('BOM_Phan II'!$X320=1,'BOM_Phan II'!E320,"")</f>
        <v/>
      </c>
      <c r="G320" s="210" t="str">
        <f>IF('BOM_Phan II'!$X320=1,'BOM_Phan II'!F320,"")</f>
        <v/>
      </c>
      <c r="H320" s="210" t="str">
        <f>IF('BOM_Phan II'!$X320=1,'BOM_Phan II'!G320,"")</f>
        <v/>
      </c>
      <c r="I320" s="210" t="str">
        <f>IF('BOM_Phan II'!$X320=1,'BOM_Phan II'!H320,"")</f>
        <v/>
      </c>
      <c r="J320" s="210" t="str">
        <f t="shared" si="53"/>
        <v/>
      </c>
      <c r="K320" s="210" t="str">
        <f t="shared" si="54"/>
        <v/>
      </c>
      <c r="L320" s="210" t="str">
        <f t="shared" si="55"/>
        <v/>
      </c>
      <c r="M320" s="210" t="str">
        <f t="shared" si="56"/>
        <v/>
      </c>
      <c r="N320" s="210" t="str">
        <f t="shared" si="57"/>
        <v/>
      </c>
      <c r="O320" s="210" t="str">
        <f t="shared" si="58"/>
        <v/>
      </c>
      <c r="P320" s="84" t="str">
        <f t="shared" si="50"/>
        <v/>
      </c>
      <c r="Q320" s="209"/>
      <c r="R320" s="70" t="str">
        <f>IF(S320="IN",'BOM_Phan II'!$Y$3,"")</f>
        <v/>
      </c>
      <c r="S320" s="69" t="str">
        <f t="shared" si="59"/>
        <v/>
      </c>
      <c r="T320">
        <f t="shared" si="62"/>
        <v>6</v>
      </c>
      <c r="U320" t="str">
        <f t="shared" si="63"/>
        <v>KIỆN 4</v>
      </c>
      <c r="V320" t="str">
        <f>IFERROR(IF(C320&lt;&gt;"","",IF('BOM_Phan II'!$X320=1,'BOM_Phan II'!Y320*$S$6,"")),"")</f>
        <v/>
      </c>
      <c r="W320" s="3" t="str">
        <f t="shared" si="60"/>
        <v>KIỆN</v>
      </c>
      <c r="AD320" s="3" t="str">
        <f t="shared" si="61"/>
        <v/>
      </c>
    </row>
    <row r="321" spans="1:30" ht="27" hidden="1" customHeight="1">
      <c r="A321" s="70" t="str">
        <f t="shared" si="51"/>
        <v/>
      </c>
      <c r="B321" s="70" t="str">
        <f t="shared" si="52"/>
        <v/>
      </c>
      <c r="C321" s="208" t="str">
        <f>IF(IFERROR(IF(D321="","",VALUE(LEFT(D321,1))),"IN")="IN",IF(D321="I","KIỆN 1",$V$6&amp;" "&amp;MAX($AD$13:$AD320)+INDEX($C$13:N320,MATCH($V$6&amp;" "&amp;MAX($AD$13:$AD320),$C$13:$C320,0),12)),"")</f>
        <v/>
      </c>
      <c r="D321" s="210" t="str">
        <f>IF('BOM_Phan II'!$X321=1,'BOM_Phan II'!C321,"")</f>
        <v/>
      </c>
      <c r="E321" s="210" t="str">
        <f>IF('BOM_Phan II'!$X321=1,'BOM_Phan II'!D321,"")</f>
        <v/>
      </c>
      <c r="F321" s="210" t="str">
        <f>IF('BOM_Phan II'!$X321=1,'BOM_Phan II'!E321,"")</f>
        <v/>
      </c>
      <c r="G321" s="210" t="str">
        <f>IF('BOM_Phan II'!$X321=1,'BOM_Phan II'!F321,"")</f>
        <v/>
      </c>
      <c r="H321" s="210" t="str">
        <f>IF('BOM_Phan II'!$X321=1,'BOM_Phan II'!G321,"")</f>
        <v/>
      </c>
      <c r="I321" s="210" t="str">
        <f>IF('BOM_Phan II'!$X321=1,'BOM_Phan II'!H321,"")</f>
        <v/>
      </c>
      <c r="J321" s="210" t="str">
        <f t="shared" si="53"/>
        <v/>
      </c>
      <c r="K321" s="210" t="str">
        <f t="shared" si="54"/>
        <v/>
      </c>
      <c r="L321" s="210" t="str">
        <f t="shared" si="55"/>
        <v/>
      </c>
      <c r="M321" s="210" t="str">
        <f t="shared" si="56"/>
        <v/>
      </c>
      <c r="N321" s="210" t="str">
        <f t="shared" si="57"/>
        <v/>
      </c>
      <c r="O321" s="210" t="str">
        <f t="shared" si="58"/>
        <v/>
      </c>
      <c r="P321" s="84" t="str">
        <f t="shared" si="50"/>
        <v/>
      </c>
      <c r="Q321" s="209"/>
      <c r="R321" s="70" t="str">
        <f>IF(S321="IN",'BOM_Phan II'!$Y$3,"")</f>
        <v/>
      </c>
      <c r="S321" s="69" t="str">
        <f t="shared" si="59"/>
        <v/>
      </c>
      <c r="T321">
        <f t="shared" si="62"/>
        <v>6</v>
      </c>
      <c r="U321" t="str">
        <f t="shared" si="63"/>
        <v>KIỆN 4</v>
      </c>
      <c r="V321" t="str">
        <f>IFERROR(IF(C321&lt;&gt;"","",IF('BOM_Phan II'!$X321=1,'BOM_Phan II'!Y321*$S$6,"")),"")</f>
        <v/>
      </c>
      <c r="W321" s="3" t="str">
        <f t="shared" si="60"/>
        <v>KIỆN</v>
      </c>
      <c r="AD321" s="3" t="str">
        <f t="shared" si="61"/>
        <v/>
      </c>
    </row>
    <row r="322" spans="1:30" ht="27" hidden="1" customHeight="1">
      <c r="A322" s="70" t="str">
        <f t="shared" si="51"/>
        <v/>
      </c>
      <c r="B322" s="70" t="str">
        <f t="shared" si="52"/>
        <v/>
      </c>
      <c r="C322" s="208" t="str">
        <f>IF(IFERROR(IF(D322="","",VALUE(LEFT(D322,1))),"IN")="IN",IF(D322="I","KIỆN 1",$V$6&amp;" "&amp;MAX($AD$13:$AD321)+INDEX($C$13:N321,MATCH($V$6&amp;" "&amp;MAX($AD$13:$AD321),$C$13:$C321,0),12)),"")</f>
        <v/>
      </c>
      <c r="D322" s="210" t="str">
        <f>IF('BOM_Phan II'!$X322=1,'BOM_Phan II'!C322,"")</f>
        <v/>
      </c>
      <c r="E322" s="210" t="str">
        <f>IF('BOM_Phan II'!$X322=1,'BOM_Phan II'!D322,"")</f>
        <v/>
      </c>
      <c r="F322" s="210" t="str">
        <f>IF('BOM_Phan II'!$X322=1,'BOM_Phan II'!E322,"")</f>
        <v/>
      </c>
      <c r="G322" s="210" t="str">
        <f>IF('BOM_Phan II'!$X322=1,'BOM_Phan II'!F322,"")</f>
        <v/>
      </c>
      <c r="H322" s="210" t="str">
        <f>IF('BOM_Phan II'!$X322=1,'BOM_Phan II'!G322,"")</f>
        <v/>
      </c>
      <c r="I322" s="210" t="str">
        <f>IF('BOM_Phan II'!$X322=1,'BOM_Phan II'!H322,"")</f>
        <v/>
      </c>
      <c r="J322" s="210" t="str">
        <f t="shared" si="53"/>
        <v/>
      </c>
      <c r="K322" s="210" t="str">
        <f t="shared" si="54"/>
        <v/>
      </c>
      <c r="L322" s="210" t="str">
        <f t="shared" si="55"/>
        <v/>
      </c>
      <c r="M322" s="210" t="str">
        <f t="shared" si="56"/>
        <v/>
      </c>
      <c r="N322" s="210" t="str">
        <f t="shared" si="57"/>
        <v/>
      </c>
      <c r="O322" s="210" t="str">
        <f t="shared" si="58"/>
        <v/>
      </c>
      <c r="P322" s="84" t="str">
        <f t="shared" si="50"/>
        <v/>
      </c>
      <c r="Q322" s="209"/>
      <c r="R322" s="70" t="str">
        <f>IF(S322="IN",'BOM_Phan II'!$Y$3,"")</f>
        <v/>
      </c>
      <c r="S322" s="69" t="str">
        <f t="shared" si="59"/>
        <v/>
      </c>
      <c r="T322">
        <f t="shared" si="62"/>
        <v>6</v>
      </c>
      <c r="U322" t="str">
        <f t="shared" si="63"/>
        <v>KIỆN 4</v>
      </c>
      <c r="V322" t="str">
        <f>IFERROR(IF(C322&lt;&gt;"","",IF('BOM_Phan II'!$X322=1,'BOM_Phan II'!Y322*$S$6,"")),"")</f>
        <v/>
      </c>
      <c r="W322" s="3" t="str">
        <f t="shared" si="60"/>
        <v>KIỆN</v>
      </c>
      <c r="AD322" s="3" t="str">
        <f t="shared" si="61"/>
        <v/>
      </c>
    </row>
    <row r="323" spans="1:30" ht="27" hidden="1" customHeight="1">
      <c r="A323" s="70" t="str">
        <f t="shared" si="51"/>
        <v/>
      </c>
      <c r="B323" s="70" t="str">
        <f t="shared" si="52"/>
        <v/>
      </c>
      <c r="C323" s="208" t="str">
        <f>IF(IFERROR(IF(D323="","",VALUE(LEFT(D323,1))),"IN")="IN",IF(D323="I","KIỆN 1",$V$6&amp;" "&amp;MAX($AD$13:$AD322)+INDEX($C$13:N322,MATCH($V$6&amp;" "&amp;MAX($AD$13:$AD322),$C$13:$C322,0),12)),"")</f>
        <v/>
      </c>
      <c r="D323" s="210" t="str">
        <f>IF('BOM_Phan II'!$X323=1,'BOM_Phan II'!C323,"")</f>
        <v/>
      </c>
      <c r="E323" s="210" t="str">
        <f>IF('BOM_Phan II'!$X323=1,'BOM_Phan II'!D323,"")</f>
        <v/>
      </c>
      <c r="F323" s="210" t="str">
        <f>IF('BOM_Phan II'!$X323=1,'BOM_Phan II'!E323,"")</f>
        <v/>
      </c>
      <c r="G323" s="210" t="str">
        <f>IF('BOM_Phan II'!$X323=1,'BOM_Phan II'!F323,"")</f>
        <v/>
      </c>
      <c r="H323" s="210" t="str">
        <f>IF('BOM_Phan II'!$X323=1,'BOM_Phan II'!G323,"")</f>
        <v/>
      </c>
      <c r="I323" s="210" t="str">
        <f>IF('BOM_Phan II'!$X323=1,'BOM_Phan II'!H323,"")</f>
        <v/>
      </c>
      <c r="J323" s="210" t="str">
        <f t="shared" si="53"/>
        <v/>
      </c>
      <c r="K323" s="210" t="str">
        <f t="shared" si="54"/>
        <v/>
      </c>
      <c r="L323" s="210" t="str">
        <f t="shared" si="55"/>
        <v/>
      </c>
      <c r="M323" s="210" t="str">
        <f t="shared" si="56"/>
        <v/>
      </c>
      <c r="N323" s="210" t="str">
        <f t="shared" si="57"/>
        <v/>
      </c>
      <c r="O323" s="210" t="str">
        <f t="shared" si="58"/>
        <v/>
      </c>
      <c r="P323" s="84" t="str">
        <f t="shared" si="50"/>
        <v/>
      </c>
      <c r="Q323" s="209"/>
      <c r="R323" s="70" t="str">
        <f>IF(S323="IN",'BOM_Phan II'!$Y$3,"")</f>
        <v/>
      </c>
      <c r="S323" s="69" t="str">
        <f t="shared" si="59"/>
        <v/>
      </c>
      <c r="T323">
        <f t="shared" si="62"/>
        <v>6</v>
      </c>
      <c r="U323" t="str">
        <f t="shared" si="63"/>
        <v>KIỆN 4</v>
      </c>
      <c r="V323" t="str">
        <f>IFERROR(IF(C323&lt;&gt;"","",IF('BOM_Phan II'!$X323=1,'BOM_Phan II'!Y323*$S$6,"")),"")</f>
        <v/>
      </c>
      <c r="W323" s="3" t="str">
        <f t="shared" si="60"/>
        <v>KIỆN</v>
      </c>
      <c r="AD323" s="3" t="str">
        <f t="shared" si="61"/>
        <v/>
      </c>
    </row>
    <row r="324" spans="1:30" ht="27" hidden="1" customHeight="1">
      <c r="A324" s="70" t="str">
        <f t="shared" si="51"/>
        <v/>
      </c>
      <c r="B324" s="70" t="str">
        <f t="shared" si="52"/>
        <v/>
      </c>
      <c r="C324" s="208" t="str">
        <f>IF(IFERROR(IF(D324="","",VALUE(LEFT(D324,1))),"IN")="IN",IF(D324="I","KIỆN 1",$V$6&amp;" "&amp;MAX($AD$13:$AD323)+INDEX($C$13:N323,MATCH($V$6&amp;" "&amp;MAX($AD$13:$AD323),$C$13:$C323,0),12)),"")</f>
        <v/>
      </c>
      <c r="D324" s="210" t="str">
        <f>IF('BOM_Phan II'!$X324=1,'BOM_Phan II'!C324,"")</f>
        <v/>
      </c>
      <c r="E324" s="210" t="str">
        <f>IF('BOM_Phan II'!$X324=1,'BOM_Phan II'!D324,"")</f>
        <v/>
      </c>
      <c r="F324" s="210" t="str">
        <f>IF('BOM_Phan II'!$X324=1,'BOM_Phan II'!E324,"")</f>
        <v/>
      </c>
      <c r="G324" s="210" t="str">
        <f>IF('BOM_Phan II'!$X324=1,'BOM_Phan II'!F324,"")</f>
        <v/>
      </c>
      <c r="H324" s="210" t="str">
        <f>IF('BOM_Phan II'!$X324=1,'BOM_Phan II'!G324,"")</f>
        <v/>
      </c>
      <c r="I324" s="210" t="str">
        <f>IF('BOM_Phan II'!$X324=1,'BOM_Phan II'!H324,"")</f>
        <v/>
      </c>
      <c r="J324" s="210" t="str">
        <f t="shared" si="53"/>
        <v/>
      </c>
      <c r="K324" s="210" t="str">
        <f t="shared" si="54"/>
        <v/>
      </c>
      <c r="L324" s="210" t="str">
        <f t="shared" si="55"/>
        <v/>
      </c>
      <c r="M324" s="210" t="str">
        <f t="shared" si="56"/>
        <v/>
      </c>
      <c r="N324" s="210" t="str">
        <f t="shared" si="57"/>
        <v/>
      </c>
      <c r="O324" s="210" t="str">
        <f t="shared" si="58"/>
        <v/>
      </c>
      <c r="P324" s="84" t="str">
        <f t="shared" si="50"/>
        <v/>
      </c>
      <c r="Q324" s="209"/>
      <c r="R324" s="70" t="str">
        <f>IF(S324="IN",'BOM_Phan II'!$Y$3,"")</f>
        <v/>
      </c>
      <c r="S324" s="69" t="str">
        <f t="shared" si="59"/>
        <v/>
      </c>
      <c r="T324">
        <f t="shared" si="62"/>
        <v>6</v>
      </c>
      <c r="U324" t="str">
        <f t="shared" si="63"/>
        <v>KIỆN 4</v>
      </c>
      <c r="V324" t="str">
        <f>IFERROR(IF(C324&lt;&gt;"","",IF('BOM_Phan II'!$X324=1,'BOM_Phan II'!Y324*$S$6,"")),"")</f>
        <v/>
      </c>
      <c r="W324" s="3" t="str">
        <f t="shared" si="60"/>
        <v>KIỆN</v>
      </c>
      <c r="AD324" s="3" t="str">
        <f t="shared" si="61"/>
        <v/>
      </c>
    </row>
    <row r="325" spans="1:30" ht="27" hidden="1" customHeight="1">
      <c r="A325" s="70" t="str">
        <f t="shared" si="51"/>
        <v/>
      </c>
      <c r="B325" s="70" t="str">
        <f t="shared" si="52"/>
        <v/>
      </c>
      <c r="C325" s="208" t="str">
        <f>IF(IFERROR(IF(D325="","",VALUE(LEFT(D325,1))),"IN")="IN",IF(D325="I","KIỆN 1",$V$6&amp;" "&amp;MAX($AD$13:$AD324)+INDEX($C$13:N324,MATCH($V$6&amp;" "&amp;MAX($AD$13:$AD324),$C$13:$C324,0),12)),"")</f>
        <v/>
      </c>
      <c r="D325" s="210" t="str">
        <f>IF('BOM_Phan II'!$X325=1,'BOM_Phan II'!C325,"")</f>
        <v/>
      </c>
      <c r="E325" s="210" t="str">
        <f>IF('BOM_Phan II'!$X325=1,'BOM_Phan II'!D325,"")</f>
        <v/>
      </c>
      <c r="F325" s="210" t="str">
        <f>IF('BOM_Phan II'!$X325=1,'BOM_Phan II'!E325,"")</f>
        <v/>
      </c>
      <c r="G325" s="210" t="str">
        <f>IF('BOM_Phan II'!$X325=1,'BOM_Phan II'!F325,"")</f>
        <v/>
      </c>
      <c r="H325" s="210" t="str">
        <f>IF('BOM_Phan II'!$X325=1,'BOM_Phan II'!G325,"")</f>
        <v/>
      </c>
      <c r="I325" s="210" t="str">
        <f>IF('BOM_Phan II'!$X325=1,'BOM_Phan II'!H325,"")</f>
        <v/>
      </c>
      <c r="J325" s="210" t="str">
        <f t="shared" si="53"/>
        <v/>
      </c>
      <c r="K325" s="210" t="str">
        <f t="shared" si="54"/>
        <v/>
      </c>
      <c r="L325" s="210" t="str">
        <f t="shared" si="55"/>
        <v/>
      </c>
      <c r="M325" s="210" t="str">
        <f t="shared" si="56"/>
        <v/>
      </c>
      <c r="N325" s="210" t="str">
        <f t="shared" si="57"/>
        <v/>
      </c>
      <c r="O325" s="210" t="str">
        <f t="shared" si="58"/>
        <v/>
      </c>
      <c r="P325" s="84" t="str">
        <f t="shared" si="50"/>
        <v/>
      </c>
      <c r="Q325" s="209"/>
      <c r="R325" s="70" t="str">
        <f>IF(S325="IN",'BOM_Phan II'!$Y$3,"")</f>
        <v/>
      </c>
      <c r="S325" s="69" t="str">
        <f t="shared" si="59"/>
        <v/>
      </c>
      <c r="T325">
        <f t="shared" si="62"/>
        <v>6</v>
      </c>
      <c r="U325" t="str">
        <f t="shared" si="63"/>
        <v>KIỆN 4</v>
      </c>
      <c r="V325" t="str">
        <f>IFERROR(IF(C325&lt;&gt;"","",IF('BOM_Phan II'!$X325=1,'BOM_Phan II'!Y325*$S$6,"")),"")</f>
        <v/>
      </c>
      <c r="W325" s="3" t="str">
        <f t="shared" si="60"/>
        <v>KIỆN</v>
      </c>
      <c r="AD325" s="3" t="str">
        <f t="shared" si="61"/>
        <v/>
      </c>
    </row>
    <row r="326" spans="1:30" ht="27" hidden="1" customHeight="1">
      <c r="A326" s="70" t="str">
        <f t="shared" si="51"/>
        <v/>
      </c>
      <c r="B326" s="70" t="str">
        <f t="shared" si="52"/>
        <v/>
      </c>
      <c r="C326" s="208" t="str">
        <f>IF(IFERROR(IF(D326="","",VALUE(LEFT(D326,1))),"IN")="IN",IF(D326="I","KIỆN 1",$V$6&amp;" "&amp;MAX($AD$13:$AD325)+INDEX($C$13:N325,MATCH($V$6&amp;" "&amp;MAX($AD$13:$AD325),$C$13:$C325,0),12)),"")</f>
        <v/>
      </c>
      <c r="D326" s="210" t="str">
        <f>IF('BOM_Phan II'!$X326=1,'BOM_Phan II'!C326,"")</f>
        <v/>
      </c>
      <c r="E326" s="210" t="str">
        <f>IF('BOM_Phan II'!$X326=1,'BOM_Phan II'!D326,"")</f>
        <v/>
      </c>
      <c r="F326" s="210" t="str">
        <f>IF('BOM_Phan II'!$X326=1,'BOM_Phan II'!E326,"")</f>
        <v/>
      </c>
      <c r="G326" s="210" t="str">
        <f>IF('BOM_Phan II'!$X326=1,'BOM_Phan II'!F326,"")</f>
        <v/>
      </c>
      <c r="H326" s="210" t="str">
        <f>IF('BOM_Phan II'!$X326=1,'BOM_Phan II'!G326,"")</f>
        <v/>
      </c>
      <c r="I326" s="210" t="str">
        <f>IF('BOM_Phan II'!$X326=1,'BOM_Phan II'!H326,"")</f>
        <v/>
      </c>
      <c r="J326" s="210" t="str">
        <f t="shared" si="53"/>
        <v/>
      </c>
      <c r="K326" s="210" t="str">
        <f t="shared" si="54"/>
        <v/>
      </c>
      <c r="L326" s="210" t="str">
        <f t="shared" si="55"/>
        <v/>
      </c>
      <c r="M326" s="210" t="str">
        <f t="shared" si="56"/>
        <v/>
      </c>
      <c r="N326" s="210" t="str">
        <f t="shared" si="57"/>
        <v/>
      </c>
      <c r="O326" s="210" t="str">
        <f t="shared" si="58"/>
        <v/>
      </c>
      <c r="P326" s="84" t="str">
        <f t="shared" si="50"/>
        <v/>
      </c>
      <c r="Q326" s="209"/>
      <c r="R326" s="70" t="str">
        <f>IF(S326="IN",'BOM_Phan II'!$Y$3,"")</f>
        <v/>
      </c>
      <c r="S326" s="69" t="str">
        <f t="shared" si="59"/>
        <v/>
      </c>
      <c r="T326">
        <f t="shared" si="62"/>
        <v>6</v>
      </c>
      <c r="U326" t="str">
        <f t="shared" si="63"/>
        <v>KIỆN 4</v>
      </c>
      <c r="V326" t="str">
        <f>IFERROR(IF(C326&lt;&gt;"","",IF('BOM_Phan II'!$X326=1,'BOM_Phan II'!Y326*$S$6,"")),"")</f>
        <v/>
      </c>
      <c r="W326" s="3" t="str">
        <f t="shared" si="60"/>
        <v>KIỆN</v>
      </c>
      <c r="AD326" s="3" t="str">
        <f t="shared" si="61"/>
        <v/>
      </c>
    </row>
    <row r="327" spans="1:30" ht="27" hidden="1" customHeight="1">
      <c r="A327" s="70" t="str">
        <f t="shared" si="51"/>
        <v/>
      </c>
      <c r="B327" s="70" t="str">
        <f t="shared" si="52"/>
        <v/>
      </c>
      <c r="C327" s="208" t="str">
        <f>IF(IFERROR(IF(D327="","",VALUE(LEFT(D327,1))),"IN")="IN",IF(D327="I","KIỆN 1",$V$6&amp;" "&amp;MAX($AD$13:$AD326)+INDEX($C$13:N326,MATCH($V$6&amp;" "&amp;MAX($AD$13:$AD326),$C$13:$C326,0),12)),"")</f>
        <v/>
      </c>
      <c r="D327" s="210" t="str">
        <f>IF('BOM_Phan II'!$X327=1,'BOM_Phan II'!C327,"")</f>
        <v/>
      </c>
      <c r="E327" s="210" t="str">
        <f>IF('BOM_Phan II'!$X327=1,'BOM_Phan II'!D327,"")</f>
        <v/>
      </c>
      <c r="F327" s="210" t="str">
        <f>IF('BOM_Phan II'!$X327=1,'BOM_Phan II'!E327,"")</f>
        <v/>
      </c>
      <c r="G327" s="210" t="str">
        <f>IF('BOM_Phan II'!$X327=1,'BOM_Phan II'!F327,"")</f>
        <v/>
      </c>
      <c r="H327" s="210" t="str">
        <f>IF('BOM_Phan II'!$X327=1,'BOM_Phan II'!G327,"")</f>
        <v/>
      </c>
      <c r="I327" s="210" t="str">
        <f>IF('BOM_Phan II'!$X327=1,'BOM_Phan II'!H327,"")</f>
        <v/>
      </c>
      <c r="J327" s="210" t="str">
        <f t="shared" si="53"/>
        <v/>
      </c>
      <c r="K327" s="210" t="str">
        <f t="shared" si="54"/>
        <v/>
      </c>
      <c r="L327" s="210" t="str">
        <f t="shared" si="55"/>
        <v/>
      </c>
      <c r="M327" s="210" t="str">
        <f t="shared" si="56"/>
        <v/>
      </c>
      <c r="N327" s="210" t="str">
        <f t="shared" si="57"/>
        <v/>
      </c>
      <c r="O327" s="210" t="str">
        <f t="shared" si="58"/>
        <v/>
      </c>
      <c r="P327" s="84" t="str">
        <f t="shared" si="50"/>
        <v/>
      </c>
      <c r="Q327" s="209"/>
      <c r="R327" s="70" t="str">
        <f>IF(S327="IN",'BOM_Phan II'!$Y$3,"")</f>
        <v/>
      </c>
      <c r="S327" s="69" t="str">
        <f t="shared" si="59"/>
        <v/>
      </c>
      <c r="T327">
        <f t="shared" si="62"/>
        <v>6</v>
      </c>
      <c r="U327" t="str">
        <f t="shared" si="63"/>
        <v>KIỆN 4</v>
      </c>
      <c r="V327" t="str">
        <f>IFERROR(IF(C327&lt;&gt;"","",IF('BOM_Phan II'!$X327=1,'BOM_Phan II'!Y327*$S$6,"")),"")</f>
        <v/>
      </c>
      <c r="W327" s="3" t="str">
        <f t="shared" si="60"/>
        <v>KIỆN</v>
      </c>
      <c r="AD327" s="3" t="str">
        <f t="shared" si="61"/>
        <v/>
      </c>
    </row>
    <row r="328" spans="1:30" ht="27" hidden="1" customHeight="1">
      <c r="A328" s="70" t="str">
        <f t="shared" si="51"/>
        <v/>
      </c>
      <c r="B328" s="70" t="str">
        <f t="shared" si="52"/>
        <v/>
      </c>
      <c r="C328" s="208" t="str">
        <f>IF(IFERROR(IF(D328="","",VALUE(LEFT(D328,1))),"IN")="IN",IF(D328="I","KIỆN 1",$V$6&amp;" "&amp;MAX($AD$13:$AD327)+INDEX($C$13:N327,MATCH($V$6&amp;" "&amp;MAX($AD$13:$AD327),$C$13:$C327,0),12)),"")</f>
        <v/>
      </c>
      <c r="D328" s="210" t="str">
        <f>IF('BOM_Phan II'!$X328=1,'BOM_Phan II'!C328,"")</f>
        <v/>
      </c>
      <c r="E328" s="210" t="str">
        <f>IF('BOM_Phan II'!$X328=1,'BOM_Phan II'!D328,"")</f>
        <v/>
      </c>
      <c r="F328" s="210" t="str">
        <f>IF('BOM_Phan II'!$X328=1,'BOM_Phan II'!E328,"")</f>
        <v/>
      </c>
      <c r="G328" s="210" t="str">
        <f>IF('BOM_Phan II'!$X328=1,'BOM_Phan II'!F328,"")</f>
        <v/>
      </c>
      <c r="H328" s="210" t="str">
        <f>IF('BOM_Phan II'!$X328=1,'BOM_Phan II'!G328,"")</f>
        <v/>
      </c>
      <c r="I328" s="210" t="str">
        <f>IF('BOM_Phan II'!$X328=1,'BOM_Phan II'!H328,"")</f>
        <v/>
      </c>
      <c r="J328" s="210" t="str">
        <f t="shared" si="53"/>
        <v/>
      </c>
      <c r="K328" s="210" t="str">
        <f t="shared" si="54"/>
        <v/>
      </c>
      <c r="L328" s="210" t="str">
        <f t="shared" si="55"/>
        <v/>
      </c>
      <c r="M328" s="210" t="str">
        <f t="shared" si="56"/>
        <v/>
      </c>
      <c r="N328" s="210" t="str">
        <f t="shared" si="57"/>
        <v/>
      </c>
      <c r="O328" s="210" t="str">
        <f t="shared" si="58"/>
        <v/>
      </c>
      <c r="P328" s="84" t="str">
        <f t="shared" si="50"/>
        <v/>
      </c>
      <c r="Q328" s="209"/>
      <c r="R328" s="70" t="str">
        <f>IF(S328="IN",'BOM_Phan II'!$Y$3,"")</f>
        <v/>
      </c>
      <c r="S328" s="69" t="str">
        <f t="shared" si="59"/>
        <v/>
      </c>
      <c r="T328">
        <f t="shared" si="62"/>
        <v>6</v>
      </c>
      <c r="U328" t="str">
        <f t="shared" si="63"/>
        <v>KIỆN 4</v>
      </c>
      <c r="V328" t="str">
        <f>IFERROR(IF(C328&lt;&gt;"","",IF('BOM_Phan II'!$X328=1,'BOM_Phan II'!Y328*$S$6,"")),"")</f>
        <v/>
      </c>
      <c r="W328" s="3" t="str">
        <f t="shared" si="60"/>
        <v>KIỆN</v>
      </c>
      <c r="AD328" s="3" t="str">
        <f t="shared" si="61"/>
        <v/>
      </c>
    </row>
    <row r="329" spans="1:30" ht="27" hidden="1" customHeight="1">
      <c r="A329" s="70" t="str">
        <f t="shared" si="51"/>
        <v/>
      </c>
      <c r="B329" s="70" t="str">
        <f t="shared" si="52"/>
        <v/>
      </c>
      <c r="C329" s="208" t="str">
        <f>IF(IFERROR(IF(D329="","",VALUE(LEFT(D329,1))),"IN")="IN",IF(D329="I","KIỆN 1",$V$6&amp;" "&amp;MAX($AD$13:$AD328)+INDEX($C$13:N328,MATCH($V$6&amp;" "&amp;MAX($AD$13:$AD328),$C$13:$C328,0),12)),"")</f>
        <v/>
      </c>
      <c r="D329" s="210" t="str">
        <f>IF('BOM_Phan II'!$X329=1,'BOM_Phan II'!C329,"")</f>
        <v/>
      </c>
      <c r="E329" s="210" t="str">
        <f>IF('BOM_Phan II'!$X329=1,'BOM_Phan II'!D329,"")</f>
        <v/>
      </c>
      <c r="F329" s="210" t="str">
        <f>IF('BOM_Phan II'!$X329=1,'BOM_Phan II'!E329,"")</f>
        <v/>
      </c>
      <c r="G329" s="210" t="str">
        <f>IF('BOM_Phan II'!$X329=1,'BOM_Phan II'!F329,"")</f>
        <v/>
      </c>
      <c r="H329" s="210" t="str">
        <f>IF('BOM_Phan II'!$X329=1,'BOM_Phan II'!G329,"")</f>
        <v/>
      </c>
      <c r="I329" s="210" t="str">
        <f>IF('BOM_Phan II'!$X329=1,'BOM_Phan II'!H329,"")</f>
        <v/>
      </c>
      <c r="J329" s="210" t="str">
        <f t="shared" si="53"/>
        <v/>
      </c>
      <c r="K329" s="210" t="str">
        <f t="shared" si="54"/>
        <v/>
      </c>
      <c r="L329" s="210" t="str">
        <f t="shared" si="55"/>
        <v/>
      </c>
      <c r="M329" s="210" t="str">
        <f t="shared" si="56"/>
        <v/>
      </c>
      <c r="N329" s="210" t="str">
        <f t="shared" si="57"/>
        <v/>
      </c>
      <c r="O329" s="210" t="str">
        <f t="shared" si="58"/>
        <v/>
      </c>
      <c r="P329" s="84" t="str">
        <f t="shared" si="50"/>
        <v/>
      </c>
      <c r="Q329" s="209"/>
      <c r="R329" s="70" t="str">
        <f>IF(S329="IN",'BOM_Phan II'!$Y$3,"")</f>
        <v/>
      </c>
      <c r="S329" s="69" t="str">
        <f t="shared" si="59"/>
        <v/>
      </c>
      <c r="T329">
        <f t="shared" si="62"/>
        <v>6</v>
      </c>
      <c r="U329" t="str">
        <f t="shared" si="63"/>
        <v>KIỆN 4</v>
      </c>
      <c r="V329" t="str">
        <f>IFERROR(IF(C329&lt;&gt;"","",IF('BOM_Phan II'!$X329=1,'BOM_Phan II'!Y329*$S$6,"")),"")</f>
        <v/>
      </c>
      <c r="W329" s="3" t="str">
        <f t="shared" si="60"/>
        <v>KIỆN</v>
      </c>
      <c r="AD329" s="3" t="str">
        <f t="shared" si="61"/>
        <v/>
      </c>
    </row>
    <row r="330" spans="1:30" ht="27" hidden="1" customHeight="1">
      <c r="A330" s="70" t="str">
        <f t="shared" si="51"/>
        <v/>
      </c>
      <c r="B330" s="70" t="str">
        <f t="shared" si="52"/>
        <v/>
      </c>
      <c r="C330" s="208" t="str">
        <f>IF(IFERROR(IF(D330="","",VALUE(LEFT(D330,1))),"IN")="IN",IF(D330="I","KIỆN 1",$V$6&amp;" "&amp;MAX($AD$13:$AD329)+INDEX($C$13:N329,MATCH($V$6&amp;" "&amp;MAX($AD$13:$AD329),$C$13:$C329,0),12)),"")</f>
        <v/>
      </c>
      <c r="D330" s="210" t="str">
        <f>IF('BOM_Phan II'!$X330=1,'BOM_Phan II'!C330,"")</f>
        <v/>
      </c>
      <c r="E330" s="210" t="str">
        <f>IF('BOM_Phan II'!$X330=1,'BOM_Phan II'!D330,"")</f>
        <v/>
      </c>
      <c r="F330" s="210" t="str">
        <f>IF('BOM_Phan II'!$X330=1,'BOM_Phan II'!E330,"")</f>
        <v/>
      </c>
      <c r="G330" s="210" t="str">
        <f>IF('BOM_Phan II'!$X330=1,'BOM_Phan II'!F330,"")</f>
        <v/>
      </c>
      <c r="H330" s="210" t="str">
        <f>IF('BOM_Phan II'!$X330=1,'BOM_Phan II'!G330,"")</f>
        <v/>
      </c>
      <c r="I330" s="210" t="str">
        <f>IF('BOM_Phan II'!$X330=1,'BOM_Phan II'!H330,"")</f>
        <v/>
      </c>
      <c r="J330" s="210" t="str">
        <f t="shared" si="53"/>
        <v/>
      </c>
      <c r="K330" s="210" t="str">
        <f t="shared" si="54"/>
        <v/>
      </c>
      <c r="L330" s="210" t="str">
        <f t="shared" si="55"/>
        <v/>
      </c>
      <c r="M330" s="210" t="str">
        <f t="shared" si="56"/>
        <v/>
      </c>
      <c r="N330" s="210" t="str">
        <f t="shared" si="57"/>
        <v/>
      </c>
      <c r="O330" s="210" t="str">
        <f t="shared" si="58"/>
        <v/>
      </c>
      <c r="P330" s="84" t="str">
        <f t="shared" si="50"/>
        <v/>
      </c>
      <c r="Q330" s="209"/>
      <c r="R330" s="70" t="str">
        <f>IF(S330="IN",'BOM_Phan II'!$Y$3,"")</f>
        <v/>
      </c>
      <c r="S330" s="69" t="str">
        <f t="shared" si="59"/>
        <v/>
      </c>
      <c r="T330">
        <f t="shared" si="62"/>
        <v>6</v>
      </c>
      <c r="U330" t="str">
        <f t="shared" si="63"/>
        <v>KIỆN 4</v>
      </c>
      <c r="V330" t="str">
        <f>IFERROR(IF(C330&lt;&gt;"","",IF('BOM_Phan II'!$X330=1,'BOM_Phan II'!Y330*$S$6,"")),"")</f>
        <v/>
      </c>
      <c r="W330" s="3" t="str">
        <f t="shared" si="60"/>
        <v>KIỆN</v>
      </c>
      <c r="AD330" s="3" t="str">
        <f t="shared" si="61"/>
        <v/>
      </c>
    </row>
    <row r="331" spans="1:30" ht="27" hidden="1" customHeight="1">
      <c r="A331" s="70" t="str">
        <f t="shared" si="51"/>
        <v/>
      </c>
      <c r="B331" s="70" t="str">
        <f t="shared" si="52"/>
        <v/>
      </c>
      <c r="C331" s="208" t="str">
        <f>IF(IFERROR(IF(D331="","",VALUE(LEFT(D331,1))),"IN")="IN",IF(D331="I","KIỆN 1",$V$6&amp;" "&amp;MAX($AD$13:$AD330)+INDEX($C$13:N330,MATCH($V$6&amp;" "&amp;MAX($AD$13:$AD330),$C$13:$C330,0),12)),"")</f>
        <v/>
      </c>
      <c r="D331" s="210" t="str">
        <f>IF('BOM_Phan II'!$X331=1,'BOM_Phan II'!C331,"")</f>
        <v/>
      </c>
      <c r="E331" s="210" t="str">
        <f>IF('BOM_Phan II'!$X331=1,'BOM_Phan II'!D331,"")</f>
        <v/>
      </c>
      <c r="F331" s="210" t="str">
        <f>IF('BOM_Phan II'!$X331=1,'BOM_Phan II'!E331,"")</f>
        <v/>
      </c>
      <c r="G331" s="210" t="str">
        <f>IF('BOM_Phan II'!$X331=1,'BOM_Phan II'!F331,"")</f>
        <v/>
      </c>
      <c r="H331" s="210" t="str">
        <f>IF('BOM_Phan II'!$X331=1,'BOM_Phan II'!G331,"")</f>
        <v/>
      </c>
      <c r="I331" s="210" t="str">
        <f>IF('BOM_Phan II'!$X331=1,'BOM_Phan II'!H331,"")</f>
        <v/>
      </c>
      <c r="J331" s="210" t="str">
        <f t="shared" si="53"/>
        <v/>
      </c>
      <c r="K331" s="210" t="str">
        <f t="shared" si="54"/>
        <v/>
      </c>
      <c r="L331" s="210" t="str">
        <f t="shared" si="55"/>
        <v/>
      </c>
      <c r="M331" s="210" t="str">
        <f t="shared" si="56"/>
        <v/>
      </c>
      <c r="N331" s="210" t="str">
        <f t="shared" si="57"/>
        <v/>
      </c>
      <c r="O331" s="210" t="str">
        <f t="shared" si="58"/>
        <v/>
      </c>
      <c r="P331" s="84" t="str">
        <f t="shared" si="50"/>
        <v/>
      </c>
      <c r="Q331" s="209"/>
      <c r="R331" s="70" t="str">
        <f>IF(S331="IN",'BOM_Phan II'!$Y$3,"")</f>
        <v/>
      </c>
      <c r="S331" s="69" t="str">
        <f t="shared" si="59"/>
        <v/>
      </c>
      <c r="T331">
        <f t="shared" si="62"/>
        <v>6</v>
      </c>
      <c r="U331" t="str">
        <f t="shared" si="63"/>
        <v>KIỆN 4</v>
      </c>
      <c r="V331" t="str">
        <f>IFERROR(IF(C331&lt;&gt;"","",IF('BOM_Phan II'!$X331=1,'BOM_Phan II'!Y331*$S$6,"")),"")</f>
        <v/>
      </c>
      <c r="W331" s="3" t="str">
        <f t="shared" si="60"/>
        <v>KIỆN</v>
      </c>
      <c r="AD331" s="3" t="str">
        <f t="shared" si="61"/>
        <v/>
      </c>
    </row>
    <row r="332" spans="1:30" ht="27" hidden="1" customHeight="1">
      <c r="A332" s="70" t="str">
        <f t="shared" si="51"/>
        <v/>
      </c>
      <c r="B332" s="70" t="str">
        <f t="shared" si="52"/>
        <v/>
      </c>
      <c r="C332" s="208" t="str">
        <f>IF(IFERROR(IF(D332="","",VALUE(LEFT(D332,1))),"IN")="IN",IF(D332="I","KIỆN 1",$V$6&amp;" "&amp;MAX($AD$13:$AD331)+INDEX($C$13:N331,MATCH($V$6&amp;" "&amp;MAX($AD$13:$AD331),$C$13:$C331,0),12)),"")</f>
        <v/>
      </c>
      <c r="D332" s="210" t="str">
        <f>IF('BOM_Phan II'!$X332=1,'BOM_Phan II'!C332,"")</f>
        <v/>
      </c>
      <c r="E332" s="210" t="str">
        <f>IF('BOM_Phan II'!$X332=1,'BOM_Phan II'!D332,"")</f>
        <v/>
      </c>
      <c r="F332" s="210" t="str">
        <f>IF('BOM_Phan II'!$X332=1,'BOM_Phan II'!E332,"")</f>
        <v/>
      </c>
      <c r="G332" s="210" t="str">
        <f>IF('BOM_Phan II'!$X332=1,'BOM_Phan II'!F332,"")</f>
        <v/>
      </c>
      <c r="H332" s="210" t="str">
        <f>IF('BOM_Phan II'!$X332=1,'BOM_Phan II'!G332,"")</f>
        <v/>
      </c>
      <c r="I332" s="210" t="str">
        <f>IF('BOM_Phan II'!$X332=1,'BOM_Phan II'!H332,"")</f>
        <v/>
      </c>
      <c r="J332" s="210" t="str">
        <f t="shared" si="53"/>
        <v/>
      </c>
      <c r="K332" s="210" t="str">
        <f t="shared" si="54"/>
        <v/>
      </c>
      <c r="L332" s="210" t="str">
        <f t="shared" si="55"/>
        <v/>
      </c>
      <c r="M332" s="210" t="str">
        <f t="shared" si="56"/>
        <v/>
      </c>
      <c r="N332" s="210" t="str">
        <f t="shared" si="57"/>
        <v/>
      </c>
      <c r="O332" s="210" t="str">
        <f t="shared" si="58"/>
        <v/>
      </c>
      <c r="P332" s="84" t="str">
        <f t="shared" si="50"/>
        <v/>
      </c>
      <c r="Q332" s="209"/>
      <c r="R332" s="70" t="str">
        <f>IF(S332="IN",'BOM_Phan II'!$Y$3,"")</f>
        <v/>
      </c>
      <c r="S332" s="69" t="str">
        <f t="shared" si="59"/>
        <v/>
      </c>
      <c r="T332">
        <f t="shared" si="62"/>
        <v>6</v>
      </c>
      <c r="U332" t="str">
        <f t="shared" si="63"/>
        <v>KIỆN 4</v>
      </c>
      <c r="V332" t="str">
        <f>IFERROR(IF(C332&lt;&gt;"","",IF('BOM_Phan II'!$X332=1,'BOM_Phan II'!Y332*$S$6,"")),"")</f>
        <v/>
      </c>
      <c r="W332" s="3" t="str">
        <f t="shared" si="60"/>
        <v>KIỆN</v>
      </c>
      <c r="AD332" s="3" t="str">
        <f t="shared" si="61"/>
        <v/>
      </c>
    </row>
    <row r="333" spans="1:30" ht="27" hidden="1" customHeight="1">
      <c r="A333" s="70" t="str">
        <f t="shared" si="51"/>
        <v/>
      </c>
      <c r="B333" s="70" t="str">
        <f t="shared" si="52"/>
        <v/>
      </c>
      <c r="C333" s="208" t="str">
        <f>IF(IFERROR(IF(D333="","",VALUE(LEFT(D333,1))),"IN")="IN",IF(D333="I","KIỆN 1",$V$6&amp;" "&amp;MAX($AD$13:$AD332)+INDEX($C$13:N332,MATCH($V$6&amp;" "&amp;MAX($AD$13:$AD332),$C$13:$C332,0),12)),"")</f>
        <v/>
      </c>
      <c r="D333" s="210" t="str">
        <f>IF('BOM_Phan II'!$X333=1,'BOM_Phan II'!C333,"")</f>
        <v/>
      </c>
      <c r="E333" s="210" t="str">
        <f>IF('BOM_Phan II'!$X333=1,'BOM_Phan II'!D333,"")</f>
        <v/>
      </c>
      <c r="F333" s="210" t="str">
        <f>IF('BOM_Phan II'!$X333=1,'BOM_Phan II'!E333,"")</f>
        <v/>
      </c>
      <c r="G333" s="210" t="str">
        <f>IF('BOM_Phan II'!$X333=1,'BOM_Phan II'!F333,"")</f>
        <v/>
      </c>
      <c r="H333" s="210" t="str">
        <f>IF('BOM_Phan II'!$X333=1,'BOM_Phan II'!G333,"")</f>
        <v/>
      </c>
      <c r="I333" s="210" t="str">
        <f>IF('BOM_Phan II'!$X333=1,'BOM_Phan II'!H333,"")</f>
        <v/>
      </c>
      <c r="J333" s="210" t="str">
        <f t="shared" si="53"/>
        <v/>
      </c>
      <c r="K333" s="210" t="str">
        <f t="shared" si="54"/>
        <v/>
      </c>
      <c r="L333" s="210" t="str">
        <f t="shared" si="55"/>
        <v/>
      </c>
      <c r="M333" s="210" t="str">
        <f t="shared" si="56"/>
        <v/>
      </c>
      <c r="N333" s="210" t="str">
        <f t="shared" si="57"/>
        <v/>
      </c>
      <c r="O333" s="210" t="str">
        <f t="shared" si="58"/>
        <v/>
      </c>
      <c r="P333" s="84" t="str">
        <f t="shared" ref="P333:P396" si="64">IFERROR(IF(C333&lt;&gt;"",SUMIFS($V$13:$V$406,$U$13:$U$406,C333),V333),"")</f>
        <v/>
      </c>
      <c r="Q333" s="209"/>
      <c r="R333" s="70" t="str">
        <f>IF(S333="IN",'BOM_Phan II'!$Y$3,"")</f>
        <v/>
      </c>
      <c r="S333" s="69" t="str">
        <f t="shared" si="59"/>
        <v/>
      </c>
      <c r="T333">
        <f t="shared" si="62"/>
        <v>6</v>
      </c>
      <c r="U333" t="str">
        <f t="shared" si="63"/>
        <v>KIỆN 4</v>
      </c>
      <c r="V333" t="str">
        <f>IFERROR(IF(C333&lt;&gt;"","",IF('BOM_Phan II'!$X333=1,'BOM_Phan II'!Y333*$S$6,"")),"")</f>
        <v/>
      </c>
      <c r="W333" s="3" t="str">
        <f t="shared" si="60"/>
        <v>KIỆN</v>
      </c>
      <c r="AD333" s="3" t="str">
        <f t="shared" si="61"/>
        <v/>
      </c>
    </row>
    <row r="334" spans="1:30" ht="27" hidden="1" customHeight="1">
      <c r="A334" s="70" t="str">
        <f t="shared" si="51"/>
        <v/>
      </c>
      <c r="B334" s="70" t="str">
        <f t="shared" si="52"/>
        <v/>
      </c>
      <c r="C334" s="208" t="str">
        <f>IF(IFERROR(IF(D334="","",VALUE(LEFT(D334,1))),"IN")="IN",IF(D334="I","KIỆN 1",$V$6&amp;" "&amp;MAX($AD$13:$AD333)+INDEX($C$13:N333,MATCH($V$6&amp;" "&amp;MAX($AD$13:$AD333),$C$13:$C333,0),12)),"")</f>
        <v/>
      </c>
      <c r="D334" s="210" t="str">
        <f>IF('BOM_Phan II'!$X334=1,'BOM_Phan II'!C334,"")</f>
        <v/>
      </c>
      <c r="E334" s="210" t="str">
        <f>IF('BOM_Phan II'!$X334=1,'BOM_Phan II'!D334,"")</f>
        <v/>
      </c>
      <c r="F334" s="210" t="str">
        <f>IF('BOM_Phan II'!$X334=1,'BOM_Phan II'!E334,"")</f>
        <v/>
      </c>
      <c r="G334" s="210" t="str">
        <f>IF('BOM_Phan II'!$X334=1,'BOM_Phan II'!F334,"")</f>
        <v/>
      </c>
      <c r="H334" s="210" t="str">
        <f>IF('BOM_Phan II'!$X334=1,'BOM_Phan II'!G334,"")</f>
        <v/>
      </c>
      <c r="I334" s="210" t="str">
        <f>IF('BOM_Phan II'!$X334=1,'BOM_Phan II'!H334,"")</f>
        <v/>
      </c>
      <c r="J334" s="210" t="str">
        <f t="shared" si="53"/>
        <v/>
      </c>
      <c r="K334" s="210" t="str">
        <f t="shared" si="54"/>
        <v/>
      </c>
      <c r="L334" s="210" t="str">
        <f t="shared" si="55"/>
        <v/>
      </c>
      <c r="M334" s="210" t="str">
        <f t="shared" si="56"/>
        <v/>
      </c>
      <c r="N334" s="210" t="str">
        <f t="shared" si="57"/>
        <v/>
      </c>
      <c r="O334" s="210" t="str">
        <f t="shared" si="58"/>
        <v/>
      </c>
      <c r="P334" s="84" t="str">
        <f t="shared" si="64"/>
        <v/>
      </c>
      <c r="Q334" s="209"/>
      <c r="R334" s="70" t="str">
        <f>IF(S334="IN",'BOM_Phan II'!$Y$3,"")</f>
        <v/>
      </c>
      <c r="S334" s="69" t="str">
        <f t="shared" si="59"/>
        <v/>
      </c>
      <c r="T334">
        <f t="shared" si="62"/>
        <v>6</v>
      </c>
      <c r="U334" t="str">
        <f t="shared" si="63"/>
        <v>KIỆN 4</v>
      </c>
      <c r="V334" t="str">
        <f>IFERROR(IF(C334&lt;&gt;"","",IF('BOM_Phan II'!$X334=1,'BOM_Phan II'!Y334*$S$6,"")),"")</f>
        <v/>
      </c>
      <c r="W334" s="3" t="str">
        <f t="shared" si="60"/>
        <v>KIỆN</v>
      </c>
      <c r="AD334" s="3" t="str">
        <f t="shared" si="61"/>
        <v/>
      </c>
    </row>
    <row r="335" spans="1:30" ht="27" hidden="1" customHeight="1">
      <c r="A335" s="70" t="str">
        <f t="shared" si="51"/>
        <v/>
      </c>
      <c r="B335" s="70" t="str">
        <f t="shared" si="52"/>
        <v/>
      </c>
      <c r="C335" s="208" t="str">
        <f>IF(IFERROR(IF(D335="","",VALUE(LEFT(D335,1))),"IN")="IN",IF(D335="I","KIỆN 1",$V$6&amp;" "&amp;MAX($AD$13:$AD334)+INDEX($C$13:N334,MATCH($V$6&amp;" "&amp;MAX($AD$13:$AD334),$C$13:$C334,0),12)),"")</f>
        <v/>
      </c>
      <c r="D335" s="210" t="str">
        <f>IF('BOM_Phan II'!$X335=1,'BOM_Phan II'!C335,"")</f>
        <v/>
      </c>
      <c r="E335" s="210" t="str">
        <f>IF('BOM_Phan II'!$X335=1,'BOM_Phan II'!D335,"")</f>
        <v/>
      </c>
      <c r="F335" s="210" t="str">
        <f>IF('BOM_Phan II'!$X335=1,'BOM_Phan II'!E335,"")</f>
        <v/>
      </c>
      <c r="G335" s="210" t="str">
        <f>IF('BOM_Phan II'!$X335=1,'BOM_Phan II'!F335,"")</f>
        <v/>
      </c>
      <c r="H335" s="210" t="str">
        <f>IF('BOM_Phan II'!$X335=1,'BOM_Phan II'!G335,"")</f>
        <v/>
      </c>
      <c r="I335" s="210" t="str">
        <f>IF('BOM_Phan II'!$X335=1,'BOM_Phan II'!H335,"")</f>
        <v/>
      </c>
      <c r="J335" s="210" t="str">
        <f t="shared" si="53"/>
        <v/>
      </c>
      <c r="K335" s="210" t="str">
        <f t="shared" si="54"/>
        <v/>
      </c>
      <c r="L335" s="210" t="str">
        <f t="shared" si="55"/>
        <v/>
      </c>
      <c r="M335" s="210" t="str">
        <f t="shared" si="56"/>
        <v/>
      </c>
      <c r="N335" s="210" t="str">
        <f t="shared" si="57"/>
        <v/>
      </c>
      <c r="O335" s="210" t="str">
        <f t="shared" si="58"/>
        <v/>
      </c>
      <c r="P335" s="84" t="str">
        <f t="shared" si="64"/>
        <v/>
      </c>
      <c r="Q335" s="209"/>
      <c r="R335" s="70" t="str">
        <f>IF(S335="IN",'BOM_Phan II'!$Y$3,"")</f>
        <v/>
      </c>
      <c r="S335" s="69" t="str">
        <f t="shared" si="59"/>
        <v/>
      </c>
      <c r="T335">
        <f t="shared" si="62"/>
        <v>6</v>
      </c>
      <c r="U335" t="str">
        <f t="shared" si="63"/>
        <v>KIỆN 4</v>
      </c>
      <c r="V335" t="str">
        <f>IFERROR(IF(C335&lt;&gt;"","",IF('BOM_Phan II'!$X335=1,'BOM_Phan II'!Y335*$S$6,"")),"")</f>
        <v/>
      </c>
      <c r="W335" s="3" t="str">
        <f t="shared" si="60"/>
        <v>KIỆN</v>
      </c>
      <c r="AD335" s="3" t="str">
        <f t="shared" si="61"/>
        <v/>
      </c>
    </row>
    <row r="336" spans="1:30" ht="27" hidden="1" customHeight="1">
      <c r="A336" s="70" t="str">
        <f t="shared" si="51"/>
        <v/>
      </c>
      <c r="B336" s="70" t="str">
        <f t="shared" si="52"/>
        <v/>
      </c>
      <c r="C336" s="208" t="str">
        <f>IF(IFERROR(IF(D336="","",VALUE(LEFT(D336,1))),"IN")="IN",IF(D336="I","KIỆN 1",$V$6&amp;" "&amp;MAX($AD$13:$AD335)+INDEX($C$13:N335,MATCH($V$6&amp;" "&amp;MAX($AD$13:$AD335),$C$13:$C335,0),12)),"")</f>
        <v/>
      </c>
      <c r="D336" s="210" t="str">
        <f>IF('BOM_Phan II'!$X336=1,'BOM_Phan II'!C336,"")</f>
        <v/>
      </c>
      <c r="E336" s="210" t="str">
        <f>IF('BOM_Phan II'!$X336=1,'BOM_Phan II'!D336,"")</f>
        <v/>
      </c>
      <c r="F336" s="210" t="str">
        <f>IF('BOM_Phan II'!$X336=1,'BOM_Phan II'!E336,"")</f>
        <v/>
      </c>
      <c r="G336" s="210" t="str">
        <f>IF('BOM_Phan II'!$X336=1,'BOM_Phan II'!F336,"")</f>
        <v/>
      </c>
      <c r="H336" s="210" t="str">
        <f>IF('BOM_Phan II'!$X336=1,'BOM_Phan II'!G336,"")</f>
        <v/>
      </c>
      <c r="I336" s="210" t="str">
        <f>IF('BOM_Phan II'!$X336=1,'BOM_Phan II'!H336,"")</f>
        <v/>
      </c>
      <c r="J336" s="210" t="str">
        <f t="shared" si="53"/>
        <v/>
      </c>
      <c r="K336" s="210" t="str">
        <f t="shared" si="54"/>
        <v/>
      </c>
      <c r="L336" s="210" t="str">
        <f t="shared" si="55"/>
        <v/>
      </c>
      <c r="M336" s="210" t="str">
        <f t="shared" si="56"/>
        <v/>
      </c>
      <c r="N336" s="210" t="str">
        <f t="shared" si="57"/>
        <v/>
      </c>
      <c r="O336" s="210" t="str">
        <f t="shared" si="58"/>
        <v/>
      </c>
      <c r="P336" s="84" t="str">
        <f t="shared" si="64"/>
        <v/>
      </c>
      <c r="Q336" s="209"/>
      <c r="R336" s="70" t="str">
        <f>IF(S336="IN",'BOM_Phan II'!$Y$3,"")</f>
        <v/>
      </c>
      <c r="S336" s="69" t="str">
        <f t="shared" si="59"/>
        <v/>
      </c>
      <c r="T336">
        <f t="shared" si="62"/>
        <v>6</v>
      </c>
      <c r="U336" t="str">
        <f t="shared" si="63"/>
        <v>KIỆN 4</v>
      </c>
      <c r="V336" t="str">
        <f>IFERROR(IF(C336&lt;&gt;"","",IF('BOM_Phan II'!$X336=1,'BOM_Phan II'!Y336*$S$6,"")),"")</f>
        <v/>
      </c>
      <c r="W336" s="3" t="str">
        <f t="shared" si="60"/>
        <v>KIỆN</v>
      </c>
      <c r="AD336" s="3" t="str">
        <f t="shared" si="61"/>
        <v/>
      </c>
    </row>
    <row r="337" spans="1:30" ht="27" hidden="1" customHeight="1">
      <c r="A337" s="70" t="str">
        <f t="shared" si="51"/>
        <v/>
      </c>
      <c r="B337" s="70" t="str">
        <f t="shared" si="52"/>
        <v/>
      </c>
      <c r="C337" s="208" t="str">
        <f>IF(IFERROR(IF(D337="","",VALUE(LEFT(D337,1))),"IN")="IN",IF(D337="I","KIỆN 1",$V$6&amp;" "&amp;MAX($AD$13:$AD336)+INDEX($C$13:N336,MATCH($V$6&amp;" "&amp;MAX($AD$13:$AD336),$C$13:$C336,0),12)),"")</f>
        <v/>
      </c>
      <c r="D337" s="210" t="str">
        <f>IF('BOM_Phan II'!$X337=1,'BOM_Phan II'!C337,"")</f>
        <v/>
      </c>
      <c r="E337" s="210" t="str">
        <f>IF('BOM_Phan II'!$X337=1,'BOM_Phan II'!D337,"")</f>
        <v/>
      </c>
      <c r="F337" s="210" t="str">
        <f>IF('BOM_Phan II'!$X337=1,'BOM_Phan II'!E337,"")</f>
        <v/>
      </c>
      <c r="G337" s="210" t="str">
        <f>IF('BOM_Phan II'!$X337=1,'BOM_Phan II'!F337,"")</f>
        <v/>
      </c>
      <c r="H337" s="210" t="str">
        <f>IF('BOM_Phan II'!$X337=1,'BOM_Phan II'!G337,"")</f>
        <v/>
      </c>
      <c r="I337" s="210" t="str">
        <f>IF('BOM_Phan II'!$X337=1,'BOM_Phan II'!H337,"")</f>
        <v/>
      </c>
      <c r="J337" s="210" t="str">
        <f t="shared" si="53"/>
        <v/>
      </c>
      <c r="K337" s="210" t="str">
        <f t="shared" si="54"/>
        <v/>
      </c>
      <c r="L337" s="210" t="str">
        <f t="shared" si="55"/>
        <v/>
      </c>
      <c r="M337" s="210" t="str">
        <f t="shared" si="56"/>
        <v/>
      </c>
      <c r="N337" s="210" t="str">
        <f t="shared" si="57"/>
        <v/>
      </c>
      <c r="O337" s="210" t="str">
        <f t="shared" si="58"/>
        <v/>
      </c>
      <c r="P337" s="84" t="str">
        <f t="shared" si="64"/>
        <v/>
      </c>
      <c r="Q337" s="209"/>
      <c r="R337" s="70" t="str">
        <f>IF(S337="IN",'BOM_Phan II'!$Y$3,"")</f>
        <v/>
      </c>
      <c r="S337" s="69" t="str">
        <f t="shared" si="59"/>
        <v/>
      </c>
      <c r="T337">
        <f t="shared" si="62"/>
        <v>6</v>
      </c>
      <c r="U337" t="str">
        <f t="shared" si="63"/>
        <v>KIỆN 4</v>
      </c>
      <c r="V337" t="str">
        <f>IFERROR(IF(C337&lt;&gt;"","",IF('BOM_Phan II'!$X337=1,'BOM_Phan II'!Y337*$S$6,"")),"")</f>
        <v/>
      </c>
      <c r="W337" s="3" t="str">
        <f t="shared" si="60"/>
        <v>KIỆN</v>
      </c>
      <c r="AD337" s="3" t="str">
        <f t="shared" si="61"/>
        <v/>
      </c>
    </row>
    <row r="338" spans="1:30" ht="27" hidden="1" customHeight="1">
      <c r="A338" s="70" t="str">
        <f t="shared" si="51"/>
        <v/>
      </c>
      <c r="B338" s="70" t="str">
        <f t="shared" si="52"/>
        <v/>
      </c>
      <c r="C338" s="208" t="str">
        <f>IF(IFERROR(IF(D338="","",VALUE(LEFT(D338,1))),"IN")="IN",IF(D338="I","KIỆN 1",$V$6&amp;" "&amp;MAX($AD$13:$AD337)+INDEX($C$13:N337,MATCH($V$6&amp;" "&amp;MAX($AD$13:$AD337),$C$13:$C337,0),12)),"")</f>
        <v/>
      </c>
      <c r="D338" s="210" t="str">
        <f>IF('BOM_Phan II'!$X338=1,'BOM_Phan II'!C338,"")</f>
        <v/>
      </c>
      <c r="E338" s="210" t="str">
        <f>IF('BOM_Phan II'!$X338=1,'BOM_Phan II'!D338,"")</f>
        <v/>
      </c>
      <c r="F338" s="210" t="str">
        <f>IF('BOM_Phan II'!$X338=1,'BOM_Phan II'!E338,"")</f>
        <v/>
      </c>
      <c r="G338" s="210" t="str">
        <f>IF('BOM_Phan II'!$X338=1,'BOM_Phan II'!F338,"")</f>
        <v/>
      </c>
      <c r="H338" s="210" t="str">
        <f>IF('BOM_Phan II'!$X338=1,'BOM_Phan II'!G338,"")</f>
        <v/>
      </c>
      <c r="I338" s="210" t="str">
        <f>IF('BOM_Phan II'!$X338=1,'BOM_Phan II'!H338,"")</f>
        <v/>
      </c>
      <c r="J338" s="210" t="str">
        <f t="shared" si="53"/>
        <v/>
      </c>
      <c r="K338" s="210" t="str">
        <f t="shared" si="54"/>
        <v/>
      </c>
      <c r="L338" s="210" t="str">
        <f t="shared" si="55"/>
        <v/>
      </c>
      <c r="M338" s="210" t="str">
        <f t="shared" si="56"/>
        <v/>
      </c>
      <c r="N338" s="210" t="str">
        <f t="shared" si="57"/>
        <v/>
      </c>
      <c r="O338" s="210" t="str">
        <f t="shared" si="58"/>
        <v/>
      </c>
      <c r="P338" s="84" t="str">
        <f t="shared" si="64"/>
        <v/>
      </c>
      <c r="Q338" s="209"/>
      <c r="R338" s="70" t="str">
        <f>IF(S338="IN",'BOM_Phan II'!$Y$3,"")</f>
        <v/>
      </c>
      <c r="S338" s="69" t="str">
        <f t="shared" si="59"/>
        <v/>
      </c>
      <c r="T338">
        <f t="shared" si="62"/>
        <v>6</v>
      </c>
      <c r="U338" t="str">
        <f t="shared" si="63"/>
        <v>KIỆN 4</v>
      </c>
      <c r="V338" t="str">
        <f>IFERROR(IF(C338&lt;&gt;"","",IF('BOM_Phan II'!$X338=1,'BOM_Phan II'!Y338*$S$6,"")),"")</f>
        <v/>
      </c>
      <c r="W338" s="3" t="str">
        <f t="shared" si="60"/>
        <v>KIỆN</v>
      </c>
      <c r="AD338" s="3" t="str">
        <f t="shared" si="61"/>
        <v/>
      </c>
    </row>
    <row r="339" spans="1:30" ht="27" hidden="1" customHeight="1">
      <c r="A339" s="70" t="str">
        <f t="shared" si="51"/>
        <v/>
      </c>
      <c r="B339" s="70" t="str">
        <f t="shared" si="52"/>
        <v/>
      </c>
      <c r="C339" s="208" t="str">
        <f>IF(IFERROR(IF(D339="","",VALUE(LEFT(D339,1))),"IN")="IN",IF(D339="I","KIỆN 1",$V$6&amp;" "&amp;MAX($AD$13:$AD338)+INDEX($C$13:N338,MATCH($V$6&amp;" "&amp;MAX($AD$13:$AD338),$C$13:$C338,0),12)),"")</f>
        <v/>
      </c>
      <c r="D339" s="210" t="str">
        <f>IF('BOM_Phan II'!$X339=1,'BOM_Phan II'!C339,"")</f>
        <v/>
      </c>
      <c r="E339" s="210" t="str">
        <f>IF('BOM_Phan II'!$X339=1,'BOM_Phan II'!D339,"")</f>
        <v/>
      </c>
      <c r="F339" s="210" t="str">
        <f>IF('BOM_Phan II'!$X339=1,'BOM_Phan II'!E339,"")</f>
        <v/>
      </c>
      <c r="G339" s="210" t="str">
        <f>IF('BOM_Phan II'!$X339=1,'BOM_Phan II'!F339,"")</f>
        <v/>
      </c>
      <c r="H339" s="210" t="str">
        <f>IF('BOM_Phan II'!$X339=1,'BOM_Phan II'!G339,"")</f>
        <v/>
      </c>
      <c r="I339" s="210" t="str">
        <f>IF('BOM_Phan II'!$X339=1,'BOM_Phan II'!H339,"")</f>
        <v/>
      </c>
      <c r="J339" s="210" t="str">
        <f t="shared" si="53"/>
        <v/>
      </c>
      <c r="K339" s="210" t="str">
        <f t="shared" si="54"/>
        <v/>
      </c>
      <c r="L339" s="210" t="str">
        <f t="shared" si="55"/>
        <v/>
      </c>
      <c r="M339" s="210" t="str">
        <f t="shared" si="56"/>
        <v/>
      </c>
      <c r="N339" s="210" t="str">
        <f t="shared" si="57"/>
        <v/>
      </c>
      <c r="O339" s="210" t="str">
        <f t="shared" si="58"/>
        <v/>
      </c>
      <c r="P339" s="84" t="str">
        <f t="shared" si="64"/>
        <v/>
      </c>
      <c r="Q339" s="209"/>
      <c r="R339" s="70" t="str">
        <f>IF(S339="IN",'BOM_Phan II'!$Y$3,"")</f>
        <v/>
      </c>
      <c r="S339" s="69" t="str">
        <f t="shared" si="59"/>
        <v/>
      </c>
      <c r="T339">
        <f t="shared" si="62"/>
        <v>6</v>
      </c>
      <c r="U339" t="str">
        <f t="shared" si="63"/>
        <v>KIỆN 4</v>
      </c>
      <c r="V339" t="str">
        <f>IFERROR(IF(C339&lt;&gt;"","",IF('BOM_Phan II'!$X339=1,'BOM_Phan II'!Y339*$S$6,"")),"")</f>
        <v/>
      </c>
      <c r="W339" s="3" t="str">
        <f t="shared" si="60"/>
        <v>KIỆN</v>
      </c>
      <c r="AD339" s="3" t="str">
        <f t="shared" si="61"/>
        <v/>
      </c>
    </row>
    <row r="340" spans="1:30" ht="27" hidden="1" customHeight="1">
      <c r="A340" s="70" t="str">
        <f t="shared" si="51"/>
        <v/>
      </c>
      <c r="B340" s="70" t="str">
        <f t="shared" si="52"/>
        <v/>
      </c>
      <c r="C340" s="208" t="str">
        <f>IF(IFERROR(IF(D340="","",VALUE(LEFT(D340,1))),"IN")="IN",IF(D340="I","KIỆN 1",$V$6&amp;" "&amp;MAX($AD$13:$AD339)+INDEX($C$13:N339,MATCH($V$6&amp;" "&amp;MAX($AD$13:$AD339),$C$13:$C339,0),12)),"")</f>
        <v/>
      </c>
      <c r="D340" s="210" t="str">
        <f>IF('BOM_Phan II'!$X340=1,'BOM_Phan II'!C340,"")</f>
        <v/>
      </c>
      <c r="E340" s="210" t="str">
        <f>IF('BOM_Phan II'!$X340=1,'BOM_Phan II'!D340,"")</f>
        <v/>
      </c>
      <c r="F340" s="210" t="str">
        <f>IF('BOM_Phan II'!$X340=1,'BOM_Phan II'!E340,"")</f>
        <v/>
      </c>
      <c r="G340" s="210" t="str">
        <f>IF('BOM_Phan II'!$X340=1,'BOM_Phan II'!F340,"")</f>
        <v/>
      </c>
      <c r="H340" s="210" t="str">
        <f>IF('BOM_Phan II'!$X340=1,'BOM_Phan II'!G340,"")</f>
        <v/>
      </c>
      <c r="I340" s="210" t="str">
        <f>IF('BOM_Phan II'!$X340=1,'BOM_Phan II'!H340,"")</f>
        <v/>
      </c>
      <c r="J340" s="210" t="str">
        <f t="shared" si="53"/>
        <v/>
      </c>
      <c r="K340" s="210" t="str">
        <f t="shared" si="54"/>
        <v/>
      </c>
      <c r="L340" s="210" t="str">
        <f t="shared" si="55"/>
        <v/>
      </c>
      <c r="M340" s="210" t="str">
        <f t="shared" si="56"/>
        <v/>
      </c>
      <c r="N340" s="210" t="str">
        <f t="shared" si="57"/>
        <v/>
      </c>
      <c r="O340" s="210" t="str">
        <f t="shared" si="58"/>
        <v/>
      </c>
      <c r="P340" s="84" t="str">
        <f t="shared" si="64"/>
        <v/>
      </c>
      <c r="Q340" s="209"/>
      <c r="R340" s="70" t="str">
        <f>IF(S340="IN",'BOM_Phan II'!$Y$3,"")</f>
        <v/>
      </c>
      <c r="S340" s="69" t="str">
        <f t="shared" si="59"/>
        <v/>
      </c>
      <c r="T340">
        <f t="shared" si="62"/>
        <v>6</v>
      </c>
      <c r="U340" t="str">
        <f t="shared" si="63"/>
        <v>KIỆN 4</v>
      </c>
      <c r="V340" t="str">
        <f>IFERROR(IF(C340&lt;&gt;"","",IF('BOM_Phan II'!$X340=1,'BOM_Phan II'!Y340*$S$6,"")),"")</f>
        <v/>
      </c>
      <c r="W340" s="3" t="str">
        <f t="shared" si="60"/>
        <v>KIỆN</v>
      </c>
      <c r="AD340" s="3" t="str">
        <f t="shared" si="61"/>
        <v/>
      </c>
    </row>
    <row r="341" spans="1:30" ht="27" hidden="1" customHeight="1">
      <c r="A341" s="70" t="str">
        <f t="shared" si="51"/>
        <v/>
      </c>
      <c r="B341" s="70" t="str">
        <f t="shared" si="52"/>
        <v/>
      </c>
      <c r="C341" s="208" t="str">
        <f>IF(IFERROR(IF(D341="","",VALUE(LEFT(D341,1))),"IN")="IN",IF(D341="I","KIỆN 1",$V$6&amp;" "&amp;MAX($AD$13:$AD340)+INDEX($C$13:N340,MATCH($V$6&amp;" "&amp;MAX($AD$13:$AD340),$C$13:$C340,0),12)),"")</f>
        <v/>
      </c>
      <c r="D341" s="210" t="str">
        <f>IF('BOM_Phan II'!$X341=1,'BOM_Phan II'!C341,"")</f>
        <v/>
      </c>
      <c r="E341" s="210" t="str">
        <f>IF('BOM_Phan II'!$X341=1,'BOM_Phan II'!D341,"")</f>
        <v/>
      </c>
      <c r="F341" s="210" t="str">
        <f>IF('BOM_Phan II'!$X341=1,'BOM_Phan II'!E341,"")</f>
        <v/>
      </c>
      <c r="G341" s="210" t="str">
        <f>IF('BOM_Phan II'!$X341=1,'BOM_Phan II'!F341,"")</f>
        <v/>
      </c>
      <c r="H341" s="210" t="str">
        <f>IF('BOM_Phan II'!$X341=1,'BOM_Phan II'!G341,"")</f>
        <v/>
      </c>
      <c r="I341" s="210" t="str">
        <f>IF('BOM_Phan II'!$X341=1,'BOM_Phan II'!H341,"")</f>
        <v/>
      </c>
      <c r="J341" s="210" t="str">
        <f t="shared" si="53"/>
        <v/>
      </c>
      <c r="K341" s="210" t="str">
        <f t="shared" si="54"/>
        <v/>
      </c>
      <c r="L341" s="210" t="str">
        <f t="shared" si="55"/>
        <v/>
      </c>
      <c r="M341" s="210" t="str">
        <f t="shared" si="56"/>
        <v/>
      </c>
      <c r="N341" s="210" t="str">
        <f t="shared" si="57"/>
        <v/>
      </c>
      <c r="O341" s="210" t="str">
        <f t="shared" si="58"/>
        <v/>
      </c>
      <c r="P341" s="84" t="str">
        <f t="shared" si="64"/>
        <v/>
      </c>
      <c r="Q341" s="209"/>
      <c r="R341" s="70" t="str">
        <f>IF(S341="IN",'BOM_Phan II'!$Y$3,"")</f>
        <v/>
      </c>
      <c r="S341" s="69" t="str">
        <f t="shared" si="59"/>
        <v/>
      </c>
      <c r="T341">
        <f t="shared" si="62"/>
        <v>6</v>
      </c>
      <c r="U341" t="str">
        <f t="shared" si="63"/>
        <v>KIỆN 4</v>
      </c>
      <c r="V341" t="str">
        <f>IFERROR(IF(C341&lt;&gt;"","",IF('BOM_Phan II'!$X341=1,'BOM_Phan II'!Y341*$S$6,"")),"")</f>
        <v/>
      </c>
      <c r="W341" s="3" t="str">
        <f t="shared" si="60"/>
        <v>KIỆN</v>
      </c>
      <c r="AD341" s="3" t="str">
        <f t="shared" si="61"/>
        <v/>
      </c>
    </row>
    <row r="342" spans="1:30" ht="27" hidden="1" customHeight="1">
      <c r="A342" s="70" t="str">
        <f t="shared" si="51"/>
        <v/>
      </c>
      <c r="B342" s="70" t="str">
        <f t="shared" si="52"/>
        <v/>
      </c>
      <c r="C342" s="208" t="str">
        <f>IF(IFERROR(IF(D342="","",VALUE(LEFT(D342,1))),"IN")="IN",IF(D342="I","KIỆN 1",$V$6&amp;" "&amp;MAX($AD$13:$AD341)+INDEX($C$13:N341,MATCH($V$6&amp;" "&amp;MAX($AD$13:$AD341),$C$13:$C341,0),12)),"")</f>
        <v/>
      </c>
      <c r="D342" s="210" t="str">
        <f>IF('BOM_Phan II'!$X342=1,'BOM_Phan II'!C342,"")</f>
        <v/>
      </c>
      <c r="E342" s="210" t="str">
        <f>IF('BOM_Phan II'!$X342=1,'BOM_Phan II'!D342,"")</f>
        <v/>
      </c>
      <c r="F342" s="210" t="str">
        <f>IF('BOM_Phan II'!$X342=1,'BOM_Phan II'!E342,"")</f>
        <v/>
      </c>
      <c r="G342" s="210" t="str">
        <f>IF('BOM_Phan II'!$X342=1,'BOM_Phan II'!F342,"")</f>
        <v/>
      </c>
      <c r="H342" s="210" t="str">
        <f>IF('BOM_Phan II'!$X342=1,'BOM_Phan II'!G342,"")</f>
        <v/>
      </c>
      <c r="I342" s="210" t="str">
        <f>IF('BOM_Phan II'!$X342=1,'BOM_Phan II'!H342,"")</f>
        <v/>
      </c>
      <c r="J342" s="210" t="str">
        <f t="shared" si="53"/>
        <v/>
      </c>
      <c r="K342" s="210" t="str">
        <f t="shared" si="54"/>
        <v/>
      </c>
      <c r="L342" s="210" t="str">
        <f t="shared" si="55"/>
        <v/>
      </c>
      <c r="M342" s="210" t="str">
        <f t="shared" si="56"/>
        <v/>
      </c>
      <c r="N342" s="210" t="str">
        <f t="shared" si="57"/>
        <v/>
      </c>
      <c r="O342" s="210" t="str">
        <f t="shared" si="58"/>
        <v/>
      </c>
      <c r="P342" s="84" t="str">
        <f t="shared" si="64"/>
        <v/>
      </c>
      <c r="Q342" s="209"/>
      <c r="R342" s="70" t="str">
        <f>IF(S342="IN",'BOM_Phan II'!$Y$3,"")</f>
        <v/>
      </c>
      <c r="S342" s="69" t="str">
        <f t="shared" si="59"/>
        <v/>
      </c>
      <c r="T342">
        <f t="shared" si="62"/>
        <v>6</v>
      </c>
      <c r="U342" t="str">
        <f t="shared" si="63"/>
        <v>KIỆN 4</v>
      </c>
      <c r="V342" t="str">
        <f>IFERROR(IF(C342&lt;&gt;"","",IF('BOM_Phan II'!$X342=1,'BOM_Phan II'!Y342*$S$6,"")),"")</f>
        <v/>
      </c>
      <c r="W342" s="3" t="str">
        <f t="shared" si="60"/>
        <v>KIỆN</v>
      </c>
      <c r="AD342" s="3" t="str">
        <f t="shared" si="61"/>
        <v/>
      </c>
    </row>
    <row r="343" spans="1:30" ht="27" hidden="1" customHeight="1">
      <c r="A343" s="70" t="str">
        <f t="shared" si="51"/>
        <v/>
      </c>
      <c r="B343" s="70" t="str">
        <f t="shared" si="52"/>
        <v/>
      </c>
      <c r="C343" s="208" t="str">
        <f>IF(IFERROR(IF(D343="","",VALUE(LEFT(D343,1))),"IN")="IN",IF(D343="I","KIỆN 1",$V$6&amp;" "&amp;MAX($AD$13:$AD342)+INDEX($C$13:N342,MATCH($V$6&amp;" "&amp;MAX($AD$13:$AD342),$C$13:$C342,0),12)),"")</f>
        <v/>
      </c>
      <c r="D343" s="210" t="str">
        <f>IF('BOM_Phan II'!$X343=1,'BOM_Phan II'!C343,"")</f>
        <v/>
      </c>
      <c r="E343" s="210" t="str">
        <f>IF('BOM_Phan II'!$X343=1,'BOM_Phan II'!D343,"")</f>
        <v/>
      </c>
      <c r="F343" s="210" t="str">
        <f>IF('BOM_Phan II'!$X343=1,'BOM_Phan II'!E343,"")</f>
        <v/>
      </c>
      <c r="G343" s="210" t="str">
        <f>IF('BOM_Phan II'!$X343=1,'BOM_Phan II'!F343,"")</f>
        <v/>
      </c>
      <c r="H343" s="210" t="str">
        <f>IF('BOM_Phan II'!$X343=1,'BOM_Phan II'!G343,"")</f>
        <v/>
      </c>
      <c r="I343" s="210" t="str">
        <f>IF('BOM_Phan II'!$X343=1,'BOM_Phan II'!H343,"")</f>
        <v/>
      </c>
      <c r="J343" s="210" t="str">
        <f t="shared" si="53"/>
        <v/>
      </c>
      <c r="K343" s="210" t="str">
        <f t="shared" si="54"/>
        <v/>
      </c>
      <c r="L343" s="210" t="str">
        <f t="shared" si="55"/>
        <v/>
      </c>
      <c r="M343" s="210" t="str">
        <f t="shared" si="56"/>
        <v/>
      </c>
      <c r="N343" s="210" t="str">
        <f t="shared" si="57"/>
        <v/>
      </c>
      <c r="O343" s="210" t="str">
        <f t="shared" si="58"/>
        <v/>
      </c>
      <c r="P343" s="84" t="str">
        <f t="shared" si="64"/>
        <v/>
      </c>
      <c r="Q343" s="209"/>
      <c r="R343" s="70" t="str">
        <f>IF(S343="IN",'BOM_Phan II'!$Y$3,"")</f>
        <v/>
      </c>
      <c r="S343" s="69" t="str">
        <f t="shared" si="59"/>
        <v/>
      </c>
      <c r="T343">
        <f t="shared" si="62"/>
        <v>6</v>
      </c>
      <c r="U343" t="str">
        <f t="shared" si="63"/>
        <v>KIỆN 4</v>
      </c>
      <c r="V343" t="str">
        <f>IFERROR(IF(C343&lt;&gt;"","",IF('BOM_Phan II'!$X343=1,'BOM_Phan II'!Y343*$S$6,"")),"")</f>
        <v/>
      </c>
      <c r="W343" s="3" t="str">
        <f t="shared" si="60"/>
        <v>KIỆN</v>
      </c>
      <c r="AD343" s="3" t="str">
        <f t="shared" si="61"/>
        <v/>
      </c>
    </row>
    <row r="344" spans="1:30" ht="27" hidden="1" customHeight="1">
      <c r="A344" s="70" t="str">
        <f t="shared" si="51"/>
        <v/>
      </c>
      <c r="B344" s="70" t="str">
        <f t="shared" si="52"/>
        <v/>
      </c>
      <c r="C344" s="208" t="str">
        <f>IF(IFERROR(IF(D344="","",VALUE(LEFT(D344,1))),"IN")="IN",IF(D344="I","KIỆN 1",$V$6&amp;" "&amp;MAX($AD$13:$AD343)+INDEX($C$13:N343,MATCH($V$6&amp;" "&amp;MAX($AD$13:$AD343),$C$13:$C343,0),12)),"")</f>
        <v/>
      </c>
      <c r="D344" s="210" t="str">
        <f>IF('BOM_Phan II'!$X344=1,'BOM_Phan II'!C344,"")</f>
        <v/>
      </c>
      <c r="E344" s="210" t="str">
        <f>IF('BOM_Phan II'!$X344=1,'BOM_Phan II'!D344,"")</f>
        <v/>
      </c>
      <c r="F344" s="210" t="str">
        <f>IF('BOM_Phan II'!$X344=1,'BOM_Phan II'!E344,"")</f>
        <v/>
      </c>
      <c r="G344" s="210" t="str">
        <f>IF('BOM_Phan II'!$X344=1,'BOM_Phan II'!F344,"")</f>
        <v/>
      </c>
      <c r="H344" s="210" t="str">
        <f>IF('BOM_Phan II'!$X344=1,'BOM_Phan II'!G344,"")</f>
        <v/>
      </c>
      <c r="I344" s="210" t="str">
        <f>IF('BOM_Phan II'!$X344=1,'BOM_Phan II'!H344,"")</f>
        <v/>
      </c>
      <c r="J344" s="210" t="str">
        <f t="shared" si="53"/>
        <v/>
      </c>
      <c r="K344" s="210" t="str">
        <f t="shared" si="54"/>
        <v/>
      </c>
      <c r="L344" s="210" t="str">
        <f t="shared" si="55"/>
        <v/>
      </c>
      <c r="M344" s="210" t="str">
        <f t="shared" si="56"/>
        <v/>
      </c>
      <c r="N344" s="210" t="str">
        <f t="shared" si="57"/>
        <v/>
      </c>
      <c r="O344" s="210" t="str">
        <f t="shared" si="58"/>
        <v/>
      </c>
      <c r="P344" s="84" t="str">
        <f t="shared" si="64"/>
        <v/>
      </c>
      <c r="Q344" s="209"/>
      <c r="R344" s="70" t="str">
        <f>IF(S344="IN",'BOM_Phan II'!$Y$3,"")</f>
        <v/>
      </c>
      <c r="S344" s="69" t="str">
        <f t="shared" si="59"/>
        <v/>
      </c>
      <c r="T344">
        <f t="shared" si="62"/>
        <v>6</v>
      </c>
      <c r="U344" t="str">
        <f t="shared" si="63"/>
        <v>KIỆN 4</v>
      </c>
      <c r="V344" t="str">
        <f>IFERROR(IF(C344&lt;&gt;"","",IF('BOM_Phan II'!$X344=1,'BOM_Phan II'!Y344*$S$6,"")),"")</f>
        <v/>
      </c>
      <c r="W344" s="3" t="str">
        <f t="shared" si="60"/>
        <v>KIỆN</v>
      </c>
      <c r="AD344" s="3" t="str">
        <f t="shared" si="61"/>
        <v/>
      </c>
    </row>
    <row r="345" spans="1:30" ht="27" hidden="1" customHeight="1">
      <c r="A345" s="70" t="str">
        <f t="shared" si="51"/>
        <v/>
      </c>
      <c r="B345" s="70" t="str">
        <f t="shared" si="52"/>
        <v/>
      </c>
      <c r="C345" s="208" t="str">
        <f>IF(IFERROR(IF(D345="","",VALUE(LEFT(D345,1))),"IN")="IN",IF(D345="I","KIỆN 1",$V$6&amp;" "&amp;MAX($AD$13:$AD344)+INDEX($C$13:N344,MATCH($V$6&amp;" "&amp;MAX($AD$13:$AD344),$C$13:$C344,0),12)),"")</f>
        <v/>
      </c>
      <c r="D345" s="210" t="str">
        <f>IF('BOM_Phan II'!$X345=1,'BOM_Phan II'!C345,"")</f>
        <v/>
      </c>
      <c r="E345" s="210" t="str">
        <f>IF('BOM_Phan II'!$X345=1,'BOM_Phan II'!D345,"")</f>
        <v/>
      </c>
      <c r="F345" s="210" t="str">
        <f>IF('BOM_Phan II'!$X345=1,'BOM_Phan II'!E345,"")</f>
        <v/>
      </c>
      <c r="G345" s="210" t="str">
        <f>IF('BOM_Phan II'!$X345=1,'BOM_Phan II'!F345,"")</f>
        <v/>
      </c>
      <c r="H345" s="210" t="str">
        <f>IF('BOM_Phan II'!$X345=1,'BOM_Phan II'!G345,"")</f>
        <v/>
      </c>
      <c r="I345" s="210" t="str">
        <f>IF('BOM_Phan II'!$X345=1,'BOM_Phan II'!H345,"")</f>
        <v/>
      </c>
      <c r="J345" s="210" t="str">
        <f t="shared" si="53"/>
        <v/>
      </c>
      <c r="K345" s="210" t="str">
        <f t="shared" si="54"/>
        <v/>
      </c>
      <c r="L345" s="210" t="str">
        <f t="shared" si="55"/>
        <v/>
      </c>
      <c r="M345" s="210" t="str">
        <f t="shared" si="56"/>
        <v/>
      </c>
      <c r="N345" s="210" t="str">
        <f t="shared" si="57"/>
        <v/>
      </c>
      <c r="O345" s="210" t="str">
        <f t="shared" si="58"/>
        <v/>
      </c>
      <c r="P345" s="84" t="str">
        <f t="shared" si="64"/>
        <v/>
      </c>
      <c r="Q345" s="209"/>
      <c r="R345" s="70" t="str">
        <f>IF(S345="IN",'BOM_Phan II'!$Y$3,"")</f>
        <v/>
      </c>
      <c r="S345" s="69" t="str">
        <f t="shared" si="59"/>
        <v/>
      </c>
      <c r="T345">
        <f t="shared" si="62"/>
        <v>6</v>
      </c>
      <c r="U345" t="str">
        <f t="shared" si="63"/>
        <v>KIỆN 4</v>
      </c>
      <c r="V345" t="str">
        <f>IFERROR(IF(C345&lt;&gt;"","",IF('BOM_Phan II'!$X345=1,'BOM_Phan II'!Y345*$S$6,"")),"")</f>
        <v/>
      </c>
      <c r="W345" s="3" t="str">
        <f t="shared" si="60"/>
        <v>KIỆN</v>
      </c>
      <c r="AD345" s="3" t="str">
        <f t="shared" si="61"/>
        <v/>
      </c>
    </row>
    <row r="346" spans="1:30" ht="27" hidden="1" customHeight="1">
      <c r="A346" s="70" t="str">
        <f t="shared" si="0"/>
        <v/>
      </c>
      <c r="B346" s="70" t="str">
        <f t="shared" si="1"/>
        <v/>
      </c>
      <c r="C346" s="208" t="str">
        <f>IF(IFERROR(IF(D346="","",VALUE(LEFT(D346,1))),"IN")="IN",IF(D346="I","KIỆN 1",$V$6&amp;" "&amp;MAX($AD$13:$AD39)+INDEX($C$13:N39,MATCH($V$6&amp;" "&amp;MAX($AD$13:$AD39),$C$13:$C39,0),12)),"")</f>
        <v/>
      </c>
      <c r="D346" s="210" t="str">
        <f>IF('BOM_Phan II'!$X346=1,'BOM_Phan II'!C346,"")</f>
        <v/>
      </c>
      <c r="E346" s="210" t="str">
        <f>IF('BOM_Phan II'!$X346=1,'BOM_Phan II'!D346,"")</f>
        <v/>
      </c>
      <c r="F346" s="210" t="str">
        <f>IF('BOM_Phan II'!$X346=1,'BOM_Phan II'!E346,"")</f>
        <v/>
      </c>
      <c r="G346" s="210" t="str">
        <f>IF('BOM_Phan II'!$X346=1,'BOM_Phan II'!F346,"")</f>
        <v/>
      </c>
      <c r="H346" s="210" t="str">
        <f>IF('BOM_Phan II'!$X346=1,'BOM_Phan II'!G346,"")</f>
        <v/>
      </c>
      <c r="I346" s="210" t="str">
        <f>IF('BOM_Phan II'!$X346=1,'BOM_Phan II'!H346,"")</f>
        <v/>
      </c>
      <c r="J346" s="210" t="str">
        <f t="shared" si="13"/>
        <v/>
      </c>
      <c r="K346" s="210" t="str">
        <f t="shared" si="6"/>
        <v/>
      </c>
      <c r="L346" s="210" t="str">
        <f t="shared" si="7"/>
        <v/>
      </c>
      <c r="M346" s="210" t="str">
        <f t="shared" si="8"/>
        <v/>
      </c>
      <c r="N346" s="210" t="str">
        <f t="shared" si="14"/>
        <v/>
      </c>
      <c r="O346" s="210" t="str">
        <f t="shared" si="15"/>
        <v/>
      </c>
      <c r="P346" s="84" t="str">
        <f t="shared" si="64"/>
        <v/>
      </c>
      <c r="Q346" s="209"/>
      <c r="R346" s="70" t="str">
        <f>IF(S346="IN",'BOM_Phan II'!$Y$3,"")</f>
        <v/>
      </c>
      <c r="S346" s="69" t="str">
        <f t="shared" si="4"/>
        <v/>
      </c>
      <c r="T346">
        <f t="shared" si="62"/>
        <v>6</v>
      </c>
      <c r="U346" t="str">
        <f t="shared" si="63"/>
        <v>KIỆN 4</v>
      </c>
      <c r="V346" t="str">
        <f>IFERROR(IF(C346&lt;&gt;"","",IF('BOM_Phan II'!$X346=1,'BOM_Phan II'!Y346*$S$6,"")),"")</f>
        <v/>
      </c>
      <c r="W346" s="3" t="str">
        <f t="shared" si="11"/>
        <v>KIỆN</v>
      </c>
      <c r="AD346" s="3" t="str">
        <f t="shared" si="12"/>
        <v/>
      </c>
    </row>
    <row r="347" spans="1:30" ht="27" hidden="1" customHeight="1">
      <c r="A347" s="70" t="str">
        <f t="shared" si="0"/>
        <v/>
      </c>
      <c r="B347" s="70" t="str">
        <f t="shared" si="1"/>
        <v/>
      </c>
      <c r="C347" s="208" t="str">
        <f>IF(IFERROR(IF(D347="","",VALUE(LEFT(D347,1))),"IN")="IN",IF(D347="I","KIỆN 1",$V$6&amp;" "&amp;MAX($AD$13:$AD346)+INDEX($C$13:N346,MATCH($V$6&amp;" "&amp;MAX($AD$13:$AD346),$C$13:$C346,0),12)),"")</f>
        <v/>
      </c>
      <c r="D347" s="210" t="str">
        <f>IF('BOM_Phan II'!$X347=1,'BOM_Phan II'!C347,"")</f>
        <v/>
      </c>
      <c r="E347" s="210" t="str">
        <f>IF('BOM_Phan II'!$X347=1,'BOM_Phan II'!D347,"")</f>
        <v/>
      </c>
      <c r="F347" s="210" t="str">
        <f>IF('BOM_Phan II'!$X347=1,'BOM_Phan II'!E347,"")</f>
        <v/>
      </c>
      <c r="G347" s="210" t="str">
        <f>IF('BOM_Phan II'!$X347=1,'BOM_Phan II'!F347,"")</f>
        <v/>
      </c>
      <c r="H347" s="210" t="str">
        <f>IF('BOM_Phan II'!$X347=1,'BOM_Phan II'!G347,"")</f>
        <v/>
      </c>
      <c r="I347" s="210" t="str">
        <f>IF('BOM_Phan II'!$X347=1,'BOM_Phan II'!H347,"")</f>
        <v/>
      </c>
      <c r="J347" s="210" t="str">
        <f t="shared" si="13"/>
        <v/>
      </c>
      <c r="K347" s="210" t="str">
        <f t="shared" si="6"/>
        <v/>
      </c>
      <c r="L347" s="210" t="str">
        <f t="shared" si="7"/>
        <v/>
      </c>
      <c r="M347" s="210" t="str">
        <f t="shared" si="8"/>
        <v/>
      </c>
      <c r="N347" s="210" t="str">
        <f t="shared" si="14"/>
        <v/>
      </c>
      <c r="O347" s="210" t="str">
        <f t="shared" si="15"/>
        <v/>
      </c>
      <c r="P347" s="84" t="str">
        <f t="shared" si="64"/>
        <v/>
      </c>
      <c r="Q347" s="209"/>
      <c r="R347" s="70" t="str">
        <f>IF(S347="IN",'BOM_Phan II'!$Y$3,"")</f>
        <v/>
      </c>
      <c r="S347" s="69" t="str">
        <f t="shared" si="4"/>
        <v/>
      </c>
      <c r="T347">
        <f t="shared" si="62"/>
        <v>6</v>
      </c>
      <c r="U347" t="str">
        <f t="shared" si="63"/>
        <v>KIỆN 4</v>
      </c>
      <c r="V347" t="str">
        <f>IFERROR(IF(C347&lt;&gt;"","",IF('BOM_Phan II'!$X347=1,'BOM_Phan II'!Y347*$S$6,"")),"")</f>
        <v/>
      </c>
      <c r="W347" s="3" t="str">
        <f t="shared" si="11"/>
        <v>KIỆN</v>
      </c>
      <c r="AD347" s="3" t="str">
        <f t="shared" si="12"/>
        <v/>
      </c>
    </row>
    <row r="348" spans="1:30" ht="27" hidden="1" customHeight="1">
      <c r="A348" s="70" t="str">
        <f t="shared" si="0"/>
        <v/>
      </c>
      <c r="B348" s="70" t="str">
        <f t="shared" si="1"/>
        <v/>
      </c>
      <c r="C348" s="208" t="str">
        <f>IF(IFERROR(IF(D348="","",VALUE(LEFT(D348,1))),"IN")="IN",IF(D348="I","KIỆN 1",$V$6&amp;" "&amp;MAX($AD$13:$AD347)+INDEX($C$13:N347,MATCH($V$6&amp;" "&amp;MAX($AD$13:$AD347),$C$13:$C347,0),12)),"")</f>
        <v/>
      </c>
      <c r="D348" s="210" t="str">
        <f>IF('BOM_Phan II'!$X348=1,'BOM_Phan II'!C348,"")</f>
        <v/>
      </c>
      <c r="E348" s="210" t="str">
        <f>IF('BOM_Phan II'!$X348=1,'BOM_Phan II'!D348,"")</f>
        <v/>
      </c>
      <c r="F348" s="210" t="str">
        <f>IF('BOM_Phan II'!$X348=1,'BOM_Phan II'!E348,"")</f>
        <v/>
      </c>
      <c r="G348" s="210" t="str">
        <f>IF('BOM_Phan II'!$X348=1,'BOM_Phan II'!F348,"")</f>
        <v/>
      </c>
      <c r="H348" s="210" t="str">
        <f>IF('BOM_Phan II'!$X348=1,'BOM_Phan II'!G348,"")</f>
        <v/>
      </c>
      <c r="I348" s="210" t="str">
        <f>IF('BOM_Phan II'!$X348=1,'BOM_Phan II'!H348,"")</f>
        <v/>
      </c>
      <c r="J348" s="210" t="str">
        <f t="shared" si="13"/>
        <v/>
      </c>
      <c r="K348" s="210" t="str">
        <f t="shared" si="6"/>
        <v/>
      </c>
      <c r="L348" s="210" t="str">
        <f t="shared" si="7"/>
        <v/>
      </c>
      <c r="M348" s="210" t="str">
        <f t="shared" si="8"/>
        <v/>
      </c>
      <c r="N348" s="210" t="str">
        <f t="shared" si="14"/>
        <v/>
      </c>
      <c r="O348" s="210" t="str">
        <f t="shared" si="15"/>
        <v/>
      </c>
      <c r="P348" s="84" t="str">
        <f t="shared" si="64"/>
        <v/>
      </c>
      <c r="Q348" s="209"/>
      <c r="R348" s="70" t="str">
        <f>IF(S348="IN",'BOM_Phan II'!$Y$3,"")</f>
        <v/>
      </c>
      <c r="S348" s="69" t="str">
        <f t="shared" si="4"/>
        <v/>
      </c>
      <c r="T348">
        <f t="shared" si="62"/>
        <v>6</v>
      </c>
      <c r="U348" t="str">
        <f t="shared" si="63"/>
        <v>KIỆN 4</v>
      </c>
      <c r="V348" t="str">
        <f>IFERROR(IF(C348&lt;&gt;"","",IF('BOM_Phan II'!$X348=1,'BOM_Phan II'!Y348*$S$6,"")),"")</f>
        <v/>
      </c>
      <c r="W348" s="3" t="str">
        <f t="shared" si="11"/>
        <v>KIỆN</v>
      </c>
      <c r="AD348" s="3" t="str">
        <f t="shared" si="12"/>
        <v/>
      </c>
    </row>
    <row r="349" spans="1:30" ht="27" hidden="1" customHeight="1">
      <c r="A349" s="70" t="str">
        <f t="shared" si="0"/>
        <v/>
      </c>
      <c r="B349" s="70" t="str">
        <f t="shared" si="1"/>
        <v/>
      </c>
      <c r="C349" s="208" t="str">
        <f>IF(IFERROR(IF(D349="","",VALUE(LEFT(D349,1))),"IN")="IN",IF(D349="I","KIỆN 1",$V$6&amp;" "&amp;MAX($AD$13:$AD348)+INDEX($C$13:N348,MATCH($V$6&amp;" "&amp;MAX($AD$13:$AD348),$C$13:$C348,0),12)),"")</f>
        <v/>
      </c>
      <c r="D349" s="210" t="str">
        <f>IF('BOM_Phan II'!$X349=1,'BOM_Phan II'!C349,"")</f>
        <v/>
      </c>
      <c r="E349" s="210" t="str">
        <f>IF('BOM_Phan II'!$X349=1,'BOM_Phan II'!D349,"")</f>
        <v/>
      </c>
      <c r="F349" s="210" t="str">
        <f>IF('BOM_Phan II'!$X349=1,'BOM_Phan II'!E349,"")</f>
        <v/>
      </c>
      <c r="G349" s="210" t="str">
        <f>IF('BOM_Phan II'!$X349=1,'BOM_Phan II'!F349,"")</f>
        <v/>
      </c>
      <c r="H349" s="210" t="str">
        <f>IF('BOM_Phan II'!$X349=1,'BOM_Phan II'!G349,"")</f>
        <v/>
      </c>
      <c r="I349" s="210" t="str">
        <f>IF('BOM_Phan II'!$X349=1,'BOM_Phan II'!H349,"")</f>
        <v/>
      </c>
      <c r="J349" s="210" t="str">
        <f t="shared" si="13"/>
        <v/>
      </c>
      <c r="K349" s="210" t="str">
        <f t="shared" si="6"/>
        <v/>
      </c>
      <c r="L349" s="210" t="str">
        <f t="shared" si="7"/>
        <v/>
      </c>
      <c r="M349" s="210" t="str">
        <f t="shared" si="8"/>
        <v/>
      </c>
      <c r="N349" s="210" t="str">
        <f t="shared" si="14"/>
        <v/>
      </c>
      <c r="O349" s="210" t="str">
        <f t="shared" si="15"/>
        <v/>
      </c>
      <c r="P349" s="84" t="str">
        <f t="shared" si="64"/>
        <v/>
      </c>
      <c r="Q349" s="209"/>
      <c r="R349" s="70" t="str">
        <f>IF(S349="IN",'BOM_Phan II'!$Y$3,"")</f>
        <v/>
      </c>
      <c r="S349" s="69" t="str">
        <f t="shared" si="4"/>
        <v/>
      </c>
      <c r="T349">
        <f t="shared" si="62"/>
        <v>6</v>
      </c>
      <c r="U349" t="str">
        <f t="shared" si="63"/>
        <v>KIỆN 4</v>
      </c>
      <c r="V349" t="str">
        <f>IFERROR(IF(C349&lt;&gt;"","",IF('BOM_Phan II'!$X349=1,'BOM_Phan II'!Y349*$S$6,"")),"")</f>
        <v/>
      </c>
      <c r="W349" s="3" t="str">
        <f t="shared" si="11"/>
        <v>KIỆN</v>
      </c>
      <c r="AD349" s="3" t="str">
        <f t="shared" si="12"/>
        <v/>
      </c>
    </row>
    <row r="350" spans="1:30" ht="27" hidden="1" customHeight="1">
      <c r="A350" s="70" t="str">
        <f t="shared" si="0"/>
        <v/>
      </c>
      <c r="B350" s="70" t="str">
        <f t="shared" si="1"/>
        <v/>
      </c>
      <c r="C350" s="208" t="str">
        <f>IF(IFERROR(IF(D350="","",VALUE(LEFT(D350,1))),"IN")="IN",IF(D350="I","KIỆN 1",$V$6&amp;" "&amp;MAX($AD$13:$AD349)+INDEX($C$13:N349,MATCH($V$6&amp;" "&amp;MAX($AD$13:$AD349),$C$13:$C349,0),12)),"")</f>
        <v/>
      </c>
      <c r="D350" s="210" t="str">
        <f>IF('BOM_Phan II'!$X350=1,'BOM_Phan II'!C350,"")</f>
        <v/>
      </c>
      <c r="E350" s="210" t="str">
        <f>IF('BOM_Phan II'!$X350=1,'BOM_Phan II'!D350,"")</f>
        <v/>
      </c>
      <c r="F350" s="210" t="str">
        <f>IF('BOM_Phan II'!$X350=1,'BOM_Phan II'!E350,"")</f>
        <v/>
      </c>
      <c r="G350" s="210" t="str">
        <f>IF('BOM_Phan II'!$X350=1,'BOM_Phan II'!F350,"")</f>
        <v/>
      </c>
      <c r="H350" s="210" t="str">
        <f>IF('BOM_Phan II'!$X350=1,'BOM_Phan II'!G350,"")</f>
        <v/>
      </c>
      <c r="I350" s="210" t="str">
        <f>IF('BOM_Phan II'!$X350=1,'BOM_Phan II'!H350,"")</f>
        <v/>
      </c>
      <c r="J350" s="210" t="str">
        <f t="shared" si="13"/>
        <v/>
      </c>
      <c r="K350" s="210" t="str">
        <f t="shared" si="6"/>
        <v/>
      </c>
      <c r="L350" s="210" t="str">
        <f t="shared" si="7"/>
        <v/>
      </c>
      <c r="M350" s="210" t="str">
        <f t="shared" si="8"/>
        <v/>
      </c>
      <c r="N350" s="210" t="str">
        <f t="shared" si="14"/>
        <v/>
      </c>
      <c r="O350" s="210" t="str">
        <f t="shared" si="15"/>
        <v/>
      </c>
      <c r="P350" s="84" t="str">
        <f t="shared" si="64"/>
        <v/>
      </c>
      <c r="Q350" s="209"/>
      <c r="R350" s="70" t="str">
        <f>IF(S350="IN",'BOM_Phan II'!$Y$3,"")</f>
        <v/>
      </c>
      <c r="S350" s="69" t="str">
        <f t="shared" si="4"/>
        <v/>
      </c>
      <c r="T350">
        <f t="shared" si="62"/>
        <v>6</v>
      </c>
      <c r="U350" t="str">
        <f t="shared" si="63"/>
        <v>KIỆN 4</v>
      </c>
      <c r="V350" t="str">
        <f>IFERROR(IF(C350&lt;&gt;"","",IF('BOM_Phan II'!$X350=1,'BOM_Phan II'!Y350*$S$6,"")),"")</f>
        <v/>
      </c>
      <c r="W350" s="3" t="str">
        <f t="shared" si="11"/>
        <v>KIỆN</v>
      </c>
      <c r="AD350" s="3" t="str">
        <f t="shared" si="12"/>
        <v/>
      </c>
    </row>
    <row r="351" spans="1:30" ht="27" hidden="1" customHeight="1">
      <c r="A351" s="70" t="str">
        <f t="shared" si="0"/>
        <v/>
      </c>
      <c r="B351" s="70" t="str">
        <f t="shared" si="1"/>
        <v/>
      </c>
      <c r="C351" s="208" t="str">
        <f>IF(IFERROR(IF(D351="","",VALUE(LEFT(D351,1))),"IN")="IN",IF(D351="I","KIỆN 1",$V$6&amp;" "&amp;MAX($AD$13:$AD350)+INDEX($C$13:N350,MATCH($V$6&amp;" "&amp;MAX($AD$13:$AD350),$C$13:$C350,0),12)),"")</f>
        <v/>
      </c>
      <c r="D351" s="210" t="str">
        <f>IF('BOM_Phan II'!$X351=1,'BOM_Phan II'!C351,"")</f>
        <v/>
      </c>
      <c r="E351" s="210" t="str">
        <f>IF('BOM_Phan II'!$X351=1,'BOM_Phan II'!D351,"")</f>
        <v/>
      </c>
      <c r="F351" s="210" t="str">
        <f>IF('BOM_Phan II'!$X351=1,'BOM_Phan II'!E351,"")</f>
        <v/>
      </c>
      <c r="G351" s="210" t="str">
        <f>IF('BOM_Phan II'!$X351=1,'BOM_Phan II'!F351,"")</f>
        <v/>
      </c>
      <c r="H351" s="210" t="str">
        <f>IF('BOM_Phan II'!$X351=1,'BOM_Phan II'!G351,"")</f>
        <v/>
      </c>
      <c r="I351" s="210" t="str">
        <f>IF('BOM_Phan II'!$X351=1,'BOM_Phan II'!H351,"")</f>
        <v/>
      </c>
      <c r="J351" s="210" t="str">
        <f t="shared" si="13"/>
        <v/>
      </c>
      <c r="K351" s="210" t="str">
        <f t="shared" si="6"/>
        <v/>
      </c>
      <c r="L351" s="210" t="str">
        <f t="shared" si="7"/>
        <v/>
      </c>
      <c r="M351" s="210" t="str">
        <f t="shared" si="8"/>
        <v/>
      </c>
      <c r="N351" s="210" t="str">
        <f t="shared" si="14"/>
        <v/>
      </c>
      <c r="O351" s="210" t="str">
        <f t="shared" si="15"/>
        <v/>
      </c>
      <c r="P351" s="84" t="str">
        <f t="shared" si="64"/>
        <v/>
      </c>
      <c r="Q351" s="209"/>
      <c r="R351" s="70" t="str">
        <f>IF(S351="IN",'BOM_Phan II'!$Y$3,"")</f>
        <v/>
      </c>
      <c r="S351" s="69" t="str">
        <f t="shared" si="4"/>
        <v/>
      </c>
      <c r="T351">
        <f t="shared" si="62"/>
        <v>6</v>
      </c>
      <c r="U351" t="str">
        <f t="shared" si="63"/>
        <v>KIỆN 4</v>
      </c>
      <c r="V351" t="str">
        <f>IFERROR(IF(C351&lt;&gt;"","",IF('BOM_Phan II'!$X351=1,'BOM_Phan II'!Y351*$S$6,"")),"")</f>
        <v/>
      </c>
      <c r="W351" s="3" t="str">
        <f t="shared" si="11"/>
        <v>KIỆN</v>
      </c>
      <c r="AD351" s="3" t="str">
        <f t="shared" si="12"/>
        <v/>
      </c>
    </row>
    <row r="352" spans="1:30" ht="27" hidden="1" customHeight="1">
      <c r="A352" s="70" t="str">
        <f t="shared" si="0"/>
        <v/>
      </c>
      <c r="B352" s="70" t="str">
        <f t="shared" si="1"/>
        <v/>
      </c>
      <c r="C352" s="208" t="str">
        <f>IF(IFERROR(IF(D352="","",VALUE(LEFT(D352,1))),"IN")="IN",IF(D352="I","KIỆN 1",$V$6&amp;" "&amp;MAX($AD$13:$AD351)+INDEX($C$13:N351,MATCH($V$6&amp;" "&amp;MAX($AD$13:$AD351),$C$13:$C351,0),12)),"")</f>
        <v/>
      </c>
      <c r="D352" s="210" t="str">
        <f>IF('BOM_Phan II'!$X352=1,'BOM_Phan II'!C352,"")</f>
        <v/>
      </c>
      <c r="E352" s="210" t="str">
        <f>IF('BOM_Phan II'!$X352=1,'BOM_Phan II'!D352,"")</f>
        <v/>
      </c>
      <c r="F352" s="210" t="str">
        <f>IF('BOM_Phan II'!$X352=1,'BOM_Phan II'!E352,"")</f>
        <v/>
      </c>
      <c r="G352" s="210" t="str">
        <f>IF('BOM_Phan II'!$X352=1,'BOM_Phan II'!F352,"")</f>
        <v/>
      </c>
      <c r="H352" s="210" t="str">
        <f>IF('BOM_Phan II'!$X352=1,'BOM_Phan II'!G352,"")</f>
        <v/>
      </c>
      <c r="I352" s="210" t="str">
        <f>IF('BOM_Phan II'!$X352=1,'BOM_Phan II'!H352,"")</f>
        <v/>
      </c>
      <c r="J352" s="210" t="str">
        <f t="shared" si="13"/>
        <v/>
      </c>
      <c r="K352" s="210" t="str">
        <f t="shared" si="6"/>
        <v/>
      </c>
      <c r="L352" s="210" t="str">
        <f t="shared" si="7"/>
        <v/>
      </c>
      <c r="M352" s="210" t="str">
        <f t="shared" si="8"/>
        <v/>
      </c>
      <c r="N352" s="210" t="str">
        <f t="shared" si="14"/>
        <v/>
      </c>
      <c r="O352" s="210" t="str">
        <f t="shared" si="15"/>
        <v/>
      </c>
      <c r="P352" s="84" t="str">
        <f t="shared" si="64"/>
        <v/>
      </c>
      <c r="Q352" s="209"/>
      <c r="R352" s="70" t="str">
        <f>IF(S352="IN",'BOM_Phan II'!$Y$3,"")</f>
        <v/>
      </c>
      <c r="S352" s="69" t="str">
        <f t="shared" si="4"/>
        <v/>
      </c>
      <c r="T352">
        <f t="shared" si="62"/>
        <v>6</v>
      </c>
      <c r="U352" t="str">
        <f t="shared" si="63"/>
        <v>KIỆN 4</v>
      </c>
      <c r="V352" t="str">
        <f>IFERROR(IF(C352&lt;&gt;"","",IF('BOM_Phan II'!$X352=1,'BOM_Phan II'!Y352*$S$6,"")),"")</f>
        <v/>
      </c>
      <c r="W352" s="3" t="str">
        <f t="shared" si="11"/>
        <v>KIỆN</v>
      </c>
      <c r="AD352" s="3" t="str">
        <f t="shared" si="12"/>
        <v/>
      </c>
    </row>
    <row r="353" spans="1:30" ht="27" hidden="1" customHeight="1">
      <c r="A353" s="70" t="str">
        <f t="shared" si="0"/>
        <v/>
      </c>
      <c r="B353" s="70" t="str">
        <f t="shared" si="1"/>
        <v/>
      </c>
      <c r="C353" s="208" t="str">
        <f>IF(IFERROR(IF(D353="","",VALUE(LEFT(D353,1))),"IN")="IN",IF(D353="I","KIỆN 1",$V$6&amp;" "&amp;MAX($AD$13:$AD352)+INDEX($C$13:N352,MATCH($V$6&amp;" "&amp;MAX($AD$13:$AD352),$C$13:$C352,0),12)),"")</f>
        <v/>
      </c>
      <c r="D353" s="210" t="str">
        <f>IF('BOM_Phan II'!$X353=1,'BOM_Phan II'!C353,"")</f>
        <v/>
      </c>
      <c r="E353" s="210" t="str">
        <f>IF('BOM_Phan II'!$X353=1,'BOM_Phan II'!D353,"")</f>
        <v/>
      </c>
      <c r="F353" s="210" t="str">
        <f>IF('BOM_Phan II'!$X353=1,'BOM_Phan II'!E353,"")</f>
        <v/>
      </c>
      <c r="G353" s="210" t="str">
        <f>IF('BOM_Phan II'!$X353=1,'BOM_Phan II'!F353,"")</f>
        <v/>
      </c>
      <c r="H353" s="210" t="str">
        <f>IF('BOM_Phan II'!$X353=1,'BOM_Phan II'!G353,"")</f>
        <v/>
      </c>
      <c r="I353" s="210" t="str">
        <f>IF('BOM_Phan II'!$X353=1,'BOM_Phan II'!H353,"")</f>
        <v/>
      </c>
      <c r="J353" s="210" t="str">
        <f t="shared" si="13"/>
        <v/>
      </c>
      <c r="K353" s="210" t="str">
        <f t="shared" si="6"/>
        <v/>
      </c>
      <c r="L353" s="210" t="str">
        <f t="shared" si="7"/>
        <v/>
      </c>
      <c r="M353" s="210" t="str">
        <f t="shared" si="8"/>
        <v/>
      </c>
      <c r="N353" s="210" t="str">
        <f t="shared" si="14"/>
        <v/>
      </c>
      <c r="O353" s="210" t="str">
        <f t="shared" si="15"/>
        <v/>
      </c>
      <c r="P353" s="84" t="str">
        <f t="shared" si="64"/>
        <v/>
      </c>
      <c r="Q353" s="209"/>
      <c r="R353" s="70" t="str">
        <f>IF(S353="IN",'BOM_Phan II'!$Y$3,"")</f>
        <v/>
      </c>
      <c r="S353" s="69" t="str">
        <f t="shared" si="4"/>
        <v/>
      </c>
      <c r="T353">
        <f t="shared" si="62"/>
        <v>6</v>
      </c>
      <c r="U353" t="str">
        <f t="shared" si="63"/>
        <v>KIỆN 4</v>
      </c>
      <c r="V353" t="str">
        <f>IFERROR(IF(C353&lt;&gt;"","",IF('BOM_Phan II'!$X353=1,'BOM_Phan II'!Y353*$S$6,"")),"")</f>
        <v/>
      </c>
      <c r="W353" s="3" t="str">
        <f t="shared" si="11"/>
        <v>KIỆN</v>
      </c>
      <c r="AD353" s="3" t="str">
        <f t="shared" si="12"/>
        <v/>
      </c>
    </row>
    <row r="354" spans="1:30" ht="27" hidden="1" customHeight="1">
      <c r="A354" s="70" t="str">
        <f t="shared" si="0"/>
        <v/>
      </c>
      <c r="B354" s="70" t="str">
        <f t="shared" si="1"/>
        <v/>
      </c>
      <c r="C354" s="208" t="str">
        <f>IF(IFERROR(IF(D354="","",VALUE(LEFT(D354,1))),"IN")="IN",IF(D354="I","KIỆN 1",$V$6&amp;" "&amp;MAX($AD$13:$AD353)+INDEX($C$13:N353,MATCH($V$6&amp;" "&amp;MAX($AD$13:$AD353),$C$13:$C353,0),12)),"")</f>
        <v/>
      </c>
      <c r="D354" s="210" t="str">
        <f>IF('BOM_Phan II'!$X354=1,'BOM_Phan II'!C354,"")</f>
        <v/>
      </c>
      <c r="E354" s="210" t="str">
        <f>IF('BOM_Phan II'!$X354=1,'BOM_Phan II'!D354,"")</f>
        <v/>
      </c>
      <c r="F354" s="210" t="str">
        <f>IF('BOM_Phan II'!$X354=1,'BOM_Phan II'!E354,"")</f>
        <v/>
      </c>
      <c r="G354" s="210" t="str">
        <f>IF('BOM_Phan II'!$X354=1,'BOM_Phan II'!F354,"")</f>
        <v/>
      </c>
      <c r="H354" s="210" t="str">
        <f>IF('BOM_Phan II'!$X354=1,'BOM_Phan II'!G354,"")</f>
        <v/>
      </c>
      <c r="I354" s="210" t="str">
        <f>IF('BOM_Phan II'!$X354=1,'BOM_Phan II'!H354,"")</f>
        <v/>
      </c>
      <c r="J354" s="210" t="str">
        <f t="shared" si="13"/>
        <v/>
      </c>
      <c r="K354" s="210" t="str">
        <f t="shared" si="6"/>
        <v/>
      </c>
      <c r="L354" s="210" t="str">
        <f t="shared" si="7"/>
        <v/>
      </c>
      <c r="M354" s="210" t="str">
        <f t="shared" si="8"/>
        <v/>
      </c>
      <c r="N354" s="210" t="str">
        <f t="shared" si="14"/>
        <v/>
      </c>
      <c r="O354" s="210" t="str">
        <f t="shared" si="15"/>
        <v/>
      </c>
      <c r="P354" s="84" t="str">
        <f t="shared" si="64"/>
        <v/>
      </c>
      <c r="Q354" s="209"/>
      <c r="R354" s="70" t="str">
        <f>IF(S354="IN",'BOM_Phan II'!$Y$3,"")</f>
        <v/>
      </c>
      <c r="S354" s="69" t="str">
        <f t="shared" si="4"/>
        <v/>
      </c>
      <c r="T354">
        <f t="shared" si="62"/>
        <v>6</v>
      </c>
      <c r="U354" t="str">
        <f t="shared" si="63"/>
        <v>KIỆN 4</v>
      </c>
      <c r="V354" t="str">
        <f>IFERROR(IF(C354&lt;&gt;"","",IF('BOM_Phan II'!$X354=1,'BOM_Phan II'!Y354*$S$6,"")),"")</f>
        <v/>
      </c>
      <c r="W354" s="3" t="str">
        <f t="shared" si="11"/>
        <v>KIỆN</v>
      </c>
      <c r="AD354" s="3" t="str">
        <f t="shared" si="12"/>
        <v/>
      </c>
    </row>
    <row r="355" spans="1:30" ht="27" hidden="1" customHeight="1">
      <c r="A355" s="70" t="str">
        <f t="shared" si="0"/>
        <v/>
      </c>
      <c r="B355" s="70" t="str">
        <f t="shared" si="1"/>
        <v/>
      </c>
      <c r="C355" s="208" t="str">
        <f>IF(IFERROR(IF(D355="","",VALUE(LEFT(D355,1))),"IN")="IN",IF(D355="I","KIỆN 1",$V$6&amp;" "&amp;MAX($AD$13:$AD354)+INDEX($C$13:N354,MATCH($V$6&amp;" "&amp;MAX($AD$13:$AD354),$C$13:$C354,0),12)),"")</f>
        <v/>
      </c>
      <c r="D355" s="210" t="str">
        <f>IF('BOM_Phan II'!$X355=1,'BOM_Phan II'!C355,"")</f>
        <v/>
      </c>
      <c r="E355" s="210" t="str">
        <f>IF('BOM_Phan II'!$X355=1,'BOM_Phan II'!D355,"")</f>
        <v/>
      </c>
      <c r="F355" s="210" t="str">
        <f>IF('BOM_Phan II'!$X355=1,'BOM_Phan II'!E355,"")</f>
        <v/>
      </c>
      <c r="G355" s="210" t="str">
        <f>IF('BOM_Phan II'!$X355=1,'BOM_Phan II'!F355,"")</f>
        <v/>
      </c>
      <c r="H355" s="210" t="str">
        <f>IF('BOM_Phan II'!$X355=1,'BOM_Phan II'!G355,"")</f>
        <v/>
      </c>
      <c r="I355" s="210" t="str">
        <f>IF('BOM_Phan II'!$X355=1,'BOM_Phan II'!H355,"")</f>
        <v/>
      </c>
      <c r="J355" s="210" t="str">
        <f t="shared" si="13"/>
        <v/>
      </c>
      <c r="K355" s="210" t="str">
        <f t="shared" si="6"/>
        <v/>
      </c>
      <c r="L355" s="210" t="str">
        <f t="shared" si="7"/>
        <v/>
      </c>
      <c r="M355" s="210" t="str">
        <f t="shared" si="8"/>
        <v/>
      </c>
      <c r="N355" s="210" t="str">
        <f t="shared" si="14"/>
        <v/>
      </c>
      <c r="O355" s="210" t="str">
        <f t="shared" si="15"/>
        <v/>
      </c>
      <c r="P355" s="84" t="str">
        <f t="shared" si="64"/>
        <v/>
      </c>
      <c r="Q355" s="209"/>
      <c r="R355" s="70" t="str">
        <f>IF(S355="IN",'BOM_Phan II'!$Y$3,"")</f>
        <v/>
      </c>
      <c r="S355" s="69" t="str">
        <f t="shared" si="4"/>
        <v/>
      </c>
      <c r="T355">
        <f t="shared" si="10"/>
        <v>6</v>
      </c>
      <c r="U355" t="str">
        <f t="shared" si="16"/>
        <v>KIỆN 4</v>
      </c>
      <c r="V355" t="str">
        <f>IFERROR(IF(C355&lt;&gt;"","",IF('BOM_Phan II'!$X355=1,'BOM_Phan II'!Y355*$S$6,"")),"")</f>
        <v/>
      </c>
      <c r="W355" s="3" t="str">
        <f t="shared" si="11"/>
        <v>KIỆN</v>
      </c>
      <c r="AD355" s="3" t="str">
        <f t="shared" si="12"/>
        <v/>
      </c>
    </row>
    <row r="356" spans="1:30" ht="27" hidden="1" customHeight="1">
      <c r="A356" s="70" t="str">
        <f t="shared" si="0"/>
        <v/>
      </c>
      <c r="B356" s="70" t="str">
        <f t="shared" si="1"/>
        <v/>
      </c>
      <c r="C356" s="208" t="str">
        <f>IF(IFERROR(IF(D356="","",VALUE(LEFT(D356,1))),"IN")="IN",IF(D356="I","KIỆN 1",$V$6&amp;" "&amp;MAX($AD$13:$AD355)+INDEX($C$13:N355,MATCH($V$6&amp;" "&amp;MAX($AD$13:$AD355),$C$13:$C355,0),12)),"")</f>
        <v/>
      </c>
      <c r="D356" s="210" t="str">
        <f>IF('BOM_Phan II'!$X356=1,'BOM_Phan II'!C356,"")</f>
        <v/>
      </c>
      <c r="E356" s="210" t="str">
        <f>IF('BOM_Phan II'!$X356=1,'BOM_Phan II'!D356,"")</f>
        <v/>
      </c>
      <c r="F356" s="210" t="str">
        <f>IF('BOM_Phan II'!$X356=1,'BOM_Phan II'!E356,"")</f>
        <v/>
      </c>
      <c r="G356" s="210" t="str">
        <f>IF('BOM_Phan II'!$X356=1,'BOM_Phan II'!F356,"")</f>
        <v/>
      </c>
      <c r="H356" s="210" t="str">
        <f>IF('BOM_Phan II'!$X356=1,'BOM_Phan II'!G356,"")</f>
        <v/>
      </c>
      <c r="I356" s="210" t="str">
        <f>IF('BOM_Phan II'!$X356=1,'BOM_Phan II'!H356,"")</f>
        <v/>
      </c>
      <c r="J356" s="210" t="str">
        <f t="shared" si="13"/>
        <v/>
      </c>
      <c r="K356" s="210" t="str">
        <f t="shared" si="6"/>
        <v/>
      </c>
      <c r="L356" s="210" t="str">
        <f t="shared" si="7"/>
        <v/>
      </c>
      <c r="M356" s="210" t="str">
        <f t="shared" si="8"/>
        <v/>
      </c>
      <c r="N356" s="210" t="str">
        <f t="shared" si="14"/>
        <v/>
      </c>
      <c r="O356" s="210" t="str">
        <f t="shared" si="15"/>
        <v/>
      </c>
      <c r="P356" s="84" t="str">
        <f t="shared" si="64"/>
        <v/>
      </c>
      <c r="Q356" s="209"/>
      <c r="R356" s="70" t="str">
        <f>IF(S356="IN",'BOM_Phan II'!$Y$3,"")</f>
        <v/>
      </c>
      <c r="S356" s="69" t="str">
        <f t="shared" si="4"/>
        <v/>
      </c>
      <c r="T356">
        <f t="shared" si="10"/>
        <v>6</v>
      </c>
      <c r="U356" t="str">
        <f t="shared" si="16"/>
        <v>KIỆN 4</v>
      </c>
      <c r="V356" t="str">
        <f>IFERROR(IF(C356&lt;&gt;"","",IF('BOM_Phan II'!$X356=1,'BOM_Phan II'!Y356*$S$6,"")),"")</f>
        <v/>
      </c>
      <c r="W356" s="3" t="str">
        <f t="shared" si="11"/>
        <v>KIỆN</v>
      </c>
      <c r="AD356" s="3" t="str">
        <f t="shared" si="12"/>
        <v/>
      </c>
    </row>
    <row r="357" spans="1:30" ht="27" hidden="1" customHeight="1">
      <c r="A357" s="70" t="str">
        <f t="shared" si="0"/>
        <v/>
      </c>
      <c r="B357" s="70" t="str">
        <f t="shared" si="1"/>
        <v/>
      </c>
      <c r="C357" s="208" t="str">
        <f>IF(IFERROR(IF(D357="","",VALUE(LEFT(D357,1))),"IN")="IN",IF(D357="I","KIỆN 1",$V$6&amp;" "&amp;MAX($AD$13:$AD356)+INDEX($C$13:N356,MATCH($V$6&amp;" "&amp;MAX($AD$13:$AD356),$C$13:$C356,0),12)),"")</f>
        <v/>
      </c>
      <c r="D357" s="210" t="str">
        <f>IF('BOM_Phan II'!$X357=1,'BOM_Phan II'!C357,"")</f>
        <v/>
      </c>
      <c r="E357" s="210" t="str">
        <f>IF('BOM_Phan II'!$X357=1,'BOM_Phan II'!D357,"")</f>
        <v/>
      </c>
      <c r="F357" s="210" t="str">
        <f>IF('BOM_Phan II'!$X357=1,'BOM_Phan II'!E357,"")</f>
        <v/>
      </c>
      <c r="G357" s="210" t="str">
        <f>IF('BOM_Phan II'!$X357=1,'BOM_Phan II'!F357,"")</f>
        <v/>
      </c>
      <c r="H357" s="210" t="str">
        <f>IF('BOM_Phan II'!$X357=1,'BOM_Phan II'!G357,"")</f>
        <v/>
      </c>
      <c r="I357" s="210" t="str">
        <f>IF('BOM_Phan II'!$X357=1,'BOM_Phan II'!H357,"")</f>
        <v/>
      </c>
      <c r="J357" s="210" t="str">
        <f t="shared" si="13"/>
        <v/>
      </c>
      <c r="K357" s="210" t="str">
        <f t="shared" si="6"/>
        <v/>
      </c>
      <c r="L357" s="210" t="str">
        <f t="shared" si="7"/>
        <v/>
      </c>
      <c r="M357" s="210" t="str">
        <f t="shared" si="8"/>
        <v/>
      </c>
      <c r="N357" s="210" t="str">
        <f t="shared" si="14"/>
        <v/>
      </c>
      <c r="O357" s="210" t="str">
        <f t="shared" si="15"/>
        <v/>
      </c>
      <c r="P357" s="84" t="str">
        <f t="shared" si="64"/>
        <v/>
      </c>
      <c r="Q357" s="209"/>
      <c r="R357" s="70" t="str">
        <f>IF(S357="IN",'BOM_Phan II'!$Y$3,"")</f>
        <v/>
      </c>
      <c r="S357" s="69" t="str">
        <f t="shared" si="4"/>
        <v/>
      </c>
      <c r="T357">
        <f t="shared" si="10"/>
        <v>6</v>
      </c>
      <c r="U357" t="str">
        <f t="shared" si="16"/>
        <v>KIỆN 4</v>
      </c>
      <c r="V357" t="str">
        <f>IFERROR(IF(C357&lt;&gt;"","",IF('BOM_Phan II'!$X357=1,'BOM_Phan II'!Y357*$S$6,"")),"")</f>
        <v/>
      </c>
      <c r="W357" s="3" t="str">
        <f t="shared" si="11"/>
        <v>KIỆN</v>
      </c>
      <c r="AD357" s="3" t="str">
        <f t="shared" si="12"/>
        <v/>
      </c>
    </row>
    <row r="358" spans="1:30" ht="27" hidden="1" customHeight="1">
      <c r="A358" s="70" t="str">
        <f t="shared" si="0"/>
        <v/>
      </c>
      <c r="B358" s="70" t="str">
        <f t="shared" si="1"/>
        <v/>
      </c>
      <c r="C358" s="208" t="str">
        <f>IF(IFERROR(IF(D358="","",VALUE(LEFT(D358,1))),"IN")="IN",IF(D358="I","KIỆN 1",$V$6&amp;" "&amp;MAX($AD$13:$AD357)+INDEX($C$13:N357,MATCH($V$6&amp;" "&amp;MAX($AD$13:$AD357),$C$13:$C357,0),12)),"")</f>
        <v/>
      </c>
      <c r="D358" s="210" t="str">
        <f>IF('BOM_Phan II'!$X358=1,'BOM_Phan II'!C358,"")</f>
        <v/>
      </c>
      <c r="E358" s="210" t="str">
        <f>IF('BOM_Phan II'!$X358=1,'BOM_Phan II'!D358,"")</f>
        <v/>
      </c>
      <c r="F358" s="210" t="str">
        <f>IF('BOM_Phan II'!$X358=1,'BOM_Phan II'!E358,"")</f>
        <v/>
      </c>
      <c r="G358" s="210" t="str">
        <f>IF('BOM_Phan II'!$X358=1,'BOM_Phan II'!F358,"")</f>
        <v/>
      </c>
      <c r="H358" s="210" t="str">
        <f>IF('BOM_Phan II'!$X358=1,'BOM_Phan II'!G358,"")</f>
        <v/>
      </c>
      <c r="I358" s="210" t="str">
        <f>IF('BOM_Phan II'!$X358=1,'BOM_Phan II'!H358,"")</f>
        <v/>
      </c>
      <c r="J358" s="210" t="str">
        <f t="shared" si="13"/>
        <v/>
      </c>
      <c r="K358" s="210" t="str">
        <f t="shared" si="6"/>
        <v/>
      </c>
      <c r="L358" s="210" t="str">
        <f t="shared" si="7"/>
        <v/>
      </c>
      <c r="M358" s="210" t="str">
        <f t="shared" si="8"/>
        <v/>
      </c>
      <c r="N358" s="210" t="str">
        <f t="shared" si="14"/>
        <v/>
      </c>
      <c r="O358" s="210" t="str">
        <f t="shared" si="15"/>
        <v/>
      </c>
      <c r="P358" s="84" t="str">
        <f t="shared" si="64"/>
        <v/>
      </c>
      <c r="Q358" s="209"/>
      <c r="R358" s="70" t="str">
        <f>IF(S358="IN",'BOM_Phan II'!$Y$3,"")</f>
        <v/>
      </c>
      <c r="S358" s="69" t="str">
        <f t="shared" si="4"/>
        <v/>
      </c>
      <c r="T358">
        <f t="shared" si="10"/>
        <v>6</v>
      </c>
      <c r="U358" t="str">
        <f t="shared" si="16"/>
        <v>KIỆN 4</v>
      </c>
      <c r="V358" t="str">
        <f>IFERROR(IF(C358&lt;&gt;"","",IF('BOM_Phan II'!$X358=1,'BOM_Phan II'!Y358*$S$6,"")),"")</f>
        <v/>
      </c>
      <c r="W358" s="3" t="str">
        <f t="shared" si="11"/>
        <v>KIỆN</v>
      </c>
      <c r="AD358" s="3" t="str">
        <f t="shared" si="12"/>
        <v/>
      </c>
    </row>
    <row r="359" spans="1:30" ht="27" hidden="1" customHeight="1">
      <c r="A359" s="70" t="str">
        <f t="shared" si="0"/>
        <v/>
      </c>
      <c r="B359" s="70" t="str">
        <f t="shared" si="1"/>
        <v/>
      </c>
      <c r="C359" s="208" t="str">
        <f>IF(IFERROR(IF(D359="","",VALUE(LEFT(D359,1))),"IN")="IN",IF(D359="I","KIỆN 1",$V$6&amp;" "&amp;MAX($AD$13:$AD358)+INDEX($C$13:N358,MATCH($V$6&amp;" "&amp;MAX($AD$13:$AD358),$C$13:$C358,0),12)),"")</f>
        <v/>
      </c>
      <c r="D359" s="210" t="str">
        <f>IF('BOM_Phan II'!$X359=1,'BOM_Phan II'!C359,"")</f>
        <v/>
      </c>
      <c r="E359" s="210" t="str">
        <f>IF('BOM_Phan II'!$X359=1,'BOM_Phan II'!D359,"")</f>
        <v/>
      </c>
      <c r="F359" s="210" t="str">
        <f>IF('BOM_Phan II'!$X359=1,'BOM_Phan II'!E359,"")</f>
        <v/>
      </c>
      <c r="G359" s="210" t="str">
        <f>IF('BOM_Phan II'!$X359=1,'BOM_Phan II'!F359,"")</f>
        <v/>
      </c>
      <c r="H359" s="210" t="str">
        <f>IF('BOM_Phan II'!$X359=1,'BOM_Phan II'!G359,"")</f>
        <v/>
      </c>
      <c r="I359" s="210" t="str">
        <f>IF('BOM_Phan II'!$X359=1,'BOM_Phan II'!H359,"")</f>
        <v/>
      </c>
      <c r="J359" s="210" t="str">
        <f t="shared" si="13"/>
        <v/>
      </c>
      <c r="K359" s="210" t="str">
        <f t="shared" si="6"/>
        <v/>
      </c>
      <c r="L359" s="210" t="str">
        <f t="shared" si="7"/>
        <v/>
      </c>
      <c r="M359" s="210" t="str">
        <f t="shared" si="8"/>
        <v/>
      </c>
      <c r="N359" s="210" t="str">
        <f t="shared" si="14"/>
        <v/>
      </c>
      <c r="O359" s="210" t="str">
        <f t="shared" si="15"/>
        <v/>
      </c>
      <c r="P359" s="84" t="str">
        <f t="shared" si="64"/>
        <v/>
      </c>
      <c r="Q359" s="209"/>
      <c r="R359" s="70" t="str">
        <f>IF(S359="IN",'BOM_Phan II'!$Y$3,"")</f>
        <v/>
      </c>
      <c r="S359" s="69" t="str">
        <f t="shared" si="4"/>
        <v/>
      </c>
      <c r="T359">
        <f t="shared" si="10"/>
        <v>6</v>
      </c>
      <c r="U359" t="str">
        <f t="shared" si="16"/>
        <v>KIỆN 4</v>
      </c>
      <c r="V359" t="str">
        <f>IFERROR(IF(C359&lt;&gt;"","",IF('BOM_Phan II'!$X359=1,'BOM_Phan II'!Y359*$S$6,"")),"")</f>
        <v/>
      </c>
      <c r="W359" s="3" t="str">
        <f t="shared" si="11"/>
        <v>KIỆN</v>
      </c>
      <c r="AD359" s="3" t="str">
        <f t="shared" si="12"/>
        <v/>
      </c>
    </row>
    <row r="360" spans="1:30" ht="27" hidden="1" customHeight="1">
      <c r="A360" s="70" t="str">
        <f t="shared" si="0"/>
        <v/>
      </c>
      <c r="B360" s="70" t="str">
        <f t="shared" si="1"/>
        <v/>
      </c>
      <c r="C360" s="208" t="str">
        <f>IF(IFERROR(IF(D360="","",VALUE(LEFT(D360,1))),"IN")="IN",IF(D360="I","KIỆN 1",$V$6&amp;" "&amp;MAX($AD$13:$AD359)+INDEX($C$13:N359,MATCH($V$6&amp;" "&amp;MAX($AD$13:$AD359),$C$13:$C359,0),12)),"")</f>
        <v/>
      </c>
      <c r="D360" s="210" t="str">
        <f>IF('BOM_Phan II'!$X360=1,'BOM_Phan II'!C360,"")</f>
        <v/>
      </c>
      <c r="E360" s="210" t="str">
        <f>IF('BOM_Phan II'!$X360=1,'BOM_Phan II'!D360,"")</f>
        <v/>
      </c>
      <c r="F360" s="210" t="str">
        <f>IF('BOM_Phan II'!$X360=1,'BOM_Phan II'!E360,"")</f>
        <v/>
      </c>
      <c r="G360" s="210" t="str">
        <f>IF('BOM_Phan II'!$X360=1,'BOM_Phan II'!F360,"")</f>
        <v/>
      </c>
      <c r="H360" s="210" t="str">
        <f>IF('BOM_Phan II'!$X360=1,'BOM_Phan II'!G360,"")</f>
        <v/>
      </c>
      <c r="I360" s="210" t="str">
        <f>IF('BOM_Phan II'!$X360=1,'BOM_Phan II'!H360,"")</f>
        <v/>
      </c>
      <c r="J360" s="210" t="str">
        <f t="shared" si="13"/>
        <v/>
      </c>
      <c r="K360" s="210" t="str">
        <f t="shared" si="6"/>
        <v/>
      </c>
      <c r="L360" s="210" t="str">
        <f t="shared" si="7"/>
        <v/>
      </c>
      <c r="M360" s="210" t="str">
        <f t="shared" si="8"/>
        <v/>
      </c>
      <c r="N360" s="210" t="str">
        <f t="shared" si="14"/>
        <v/>
      </c>
      <c r="O360" s="210" t="str">
        <f t="shared" si="15"/>
        <v/>
      </c>
      <c r="P360" s="84" t="str">
        <f t="shared" si="64"/>
        <v/>
      </c>
      <c r="Q360" s="209"/>
      <c r="R360" s="70" t="str">
        <f>IF(S360="IN",'BOM_Phan II'!$Y$3,"")</f>
        <v/>
      </c>
      <c r="S360" s="69" t="str">
        <f t="shared" si="4"/>
        <v/>
      </c>
      <c r="T360">
        <f t="shared" si="10"/>
        <v>6</v>
      </c>
      <c r="U360" t="str">
        <f t="shared" si="16"/>
        <v>KIỆN 4</v>
      </c>
      <c r="V360" t="str">
        <f>IFERROR(IF(C360&lt;&gt;"","",IF('BOM_Phan II'!$X360=1,'BOM_Phan II'!Y360*$S$6,"")),"")</f>
        <v/>
      </c>
      <c r="W360" s="3" t="str">
        <f t="shared" si="11"/>
        <v>KIỆN</v>
      </c>
      <c r="AD360" s="3" t="str">
        <f t="shared" si="12"/>
        <v/>
      </c>
    </row>
    <row r="361" spans="1:30" ht="27" hidden="1" customHeight="1">
      <c r="A361" s="70" t="str">
        <f t="shared" si="0"/>
        <v/>
      </c>
      <c r="B361" s="70" t="str">
        <f t="shared" si="1"/>
        <v/>
      </c>
      <c r="C361" s="208" t="str">
        <f>IF(IFERROR(IF(D361="","",VALUE(LEFT(D361,1))),"IN")="IN",IF(D361="I","KIỆN 1",$V$6&amp;" "&amp;MAX($AD$13:$AD360)+INDEX($C$13:N360,MATCH($V$6&amp;" "&amp;MAX($AD$13:$AD360),$C$13:$C360,0),12)),"")</f>
        <v/>
      </c>
      <c r="D361" s="210" t="str">
        <f>IF('BOM_Phan II'!$X361=1,'BOM_Phan II'!C361,"")</f>
        <v/>
      </c>
      <c r="E361" s="210" t="str">
        <f>IF('BOM_Phan II'!$X361=1,'BOM_Phan II'!D361,"")</f>
        <v/>
      </c>
      <c r="F361" s="210" t="str">
        <f>IF('BOM_Phan II'!$X361=1,'BOM_Phan II'!E361,"")</f>
        <v/>
      </c>
      <c r="G361" s="210" t="str">
        <f>IF('BOM_Phan II'!$X361=1,'BOM_Phan II'!F361,"")</f>
        <v/>
      </c>
      <c r="H361" s="210" t="str">
        <f>IF('BOM_Phan II'!$X361=1,'BOM_Phan II'!G361,"")</f>
        <v/>
      </c>
      <c r="I361" s="210" t="str">
        <f>IF('BOM_Phan II'!$X361=1,'BOM_Phan II'!H361,"")</f>
        <v/>
      </c>
      <c r="J361" s="210" t="str">
        <f t="shared" si="13"/>
        <v/>
      </c>
      <c r="K361" s="210" t="str">
        <f t="shared" si="6"/>
        <v/>
      </c>
      <c r="L361" s="210" t="str">
        <f t="shared" si="7"/>
        <v/>
      </c>
      <c r="M361" s="210" t="str">
        <f t="shared" si="8"/>
        <v/>
      </c>
      <c r="N361" s="210" t="str">
        <f t="shared" si="14"/>
        <v/>
      </c>
      <c r="O361" s="210" t="str">
        <f t="shared" si="15"/>
        <v/>
      </c>
      <c r="P361" s="84" t="str">
        <f t="shared" si="64"/>
        <v/>
      </c>
      <c r="Q361" s="209"/>
      <c r="R361" s="70" t="str">
        <f>IF(S361="IN",'BOM_Phan II'!$Y$3,"")</f>
        <v/>
      </c>
      <c r="S361" s="69" t="str">
        <f t="shared" si="4"/>
        <v/>
      </c>
      <c r="T361">
        <f t="shared" si="10"/>
        <v>6</v>
      </c>
      <c r="U361" t="str">
        <f t="shared" si="16"/>
        <v>KIỆN 4</v>
      </c>
      <c r="V361" t="str">
        <f>IFERROR(IF(C361&lt;&gt;"","",IF('BOM_Phan II'!$X361=1,'BOM_Phan II'!Y361*$S$6,"")),"")</f>
        <v/>
      </c>
      <c r="W361" s="3" t="str">
        <f t="shared" si="11"/>
        <v>KIỆN</v>
      </c>
      <c r="AD361" s="3" t="str">
        <f t="shared" si="12"/>
        <v/>
      </c>
    </row>
    <row r="362" spans="1:30" ht="27" hidden="1" customHeight="1">
      <c r="A362" s="70" t="str">
        <f t="shared" si="0"/>
        <v/>
      </c>
      <c r="B362" s="70" t="str">
        <f t="shared" si="1"/>
        <v/>
      </c>
      <c r="C362" s="208" t="str">
        <f>IF(IFERROR(IF(D362="","",VALUE(LEFT(D362,1))),"IN")="IN",IF(D362="I","KIỆN 1",$V$6&amp;" "&amp;MAX($AD$13:$AD361)+INDEX($C$13:N361,MATCH($V$6&amp;" "&amp;MAX($AD$13:$AD361),$C$13:$C361,0),12)),"")</f>
        <v/>
      </c>
      <c r="D362" s="210" t="str">
        <f>IF('BOM_Phan II'!$X362=1,'BOM_Phan II'!C362,"")</f>
        <v/>
      </c>
      <c r="E362" s="210" t="str">
        <f>IF('BOM_Phan II'!$X362=1,'BOM_Phan II'!D362,"")</f>
        <v/>
      </c>
      <c r="F362" s="210" t="str">
        <f>IF('BOM_Phan II'!$X362=1,'BOM_Phan II'!E362,"")</f>
        <v/>
      </c>
      <c r="G362" s="210" t="str">
        <f>IF('BOM_Phan II'!$X362=1,'BOM_Phan II'!F362,"")</f>
        <v/>
      </c>
      <c r="H362" s="210" t="str">
        <f>IF('BOM_Phan II'!$X362=1,'BOM_Phan II'!G362,"")</f>
        <v/>
      </c>
      <c r="I362" s="210" t="str">
        <f>IF('BOM_Phan II'!$X362=1,'BOM_Phan II'!H362,"")</f>
        <v/>
      </c>
      <c r="J362" s="210" t="str">
        <f t="shared" si="13"/>
        <v/>
      </c>
      <c r="K362" s="210" t="str">
        <f t="shared" si="6"/>
        <v/>
      </c>
      <c r="L362" s="210" t="str">
        <f t="shared" si="7"/>
        <v/>
      </c>
      <c r="M362" s="210" t="str">
        <f t="shared" si="8"/>
        <v/>
      </c>
      <c r="N362" s="210" t="str">
        <f t="shared" si="14"/>
        <v/>
      </c>
      <c r="O362" s="210" t="str">
        <f t="shared" si="15"/>
        <v/>
      </c>
      <c r="P362" s="84" t="str">
        <f t="shared" si="64"/>
        <v/>
      </c>
      <c r="Q362" s="209"/>
      <c r="R362" s="70" t="str">
        <f>IF(S362="IN",'BOM_Phan II'!$Y$3,"")</f>
        <v/>
      </c>
      <c r="S362" s="69" t="str">
        <f t="shared" si="4"/>
        <v/>
      </c>
      <c r="T362">
        <f t="shared" si="10"/>
        <v>6</v>
      </c>
      <c r="U362" t="str">
        <f t="shared" si="16"/>
        <v>KIỆN 4</v>
      </c>
      <c r="V362" t="str">
        <f>IFERROR(IF(C362&lt;&gt;"","",IF('BOM_Phan II'!$X362=1,'BOM_Phan II'!Y362*$S$6,"")),"")</f>
        <v/>
      </c>
      <c r="W362" s="3" t="str">
        <f t="shared" si="11"/>
        <v>KIỆN</v>
      </c>
      <c r="AD362" s="3" t="str">
        <f t="shared" si="12"/>
        <v/>
      </c>
    </row>
    <row r="363" spans="1:30" ht="27" hidden="1" customHeight="1">
      <c r="A363" s="70" t="str">
        <f t="shared" si="0"/>
        <v/>
      </c>
      <c r="B363" s="70" t="str">
        <f t="shared" si="1"/>
        <v/>
      </c>
      <c r="C363" s="208" t="str">
        <f>IF(IFERROR(IF(D363="","",VALUE(LEFT(D363,1))),"IN")="IN",IF(D363="I","KIỆN 1",$V$6&amp;" "&amp;MAX($AD$13:$AD362)+INDEX($C$13:N362,MATCH($V$6&amp;" "&amp;MAX($AD$13:$AD362),$C$13:$C362,0),12)),"")</f>
        <v/>
      </c>
      <c r="D363" s="210" t="str">
        <f>IF('BOM_Phan II'!$X363=1,'BOM_Phan II'!C363,"")</f>
        <v/>
      </c>
      <c r="E363" s="210" t="str">
        <f>IF('BOM_Phan II'!$X363=1,'BOM_Phan II'!D363,"")</f>
        <v/>
      </c>
      <c r="F363" s="210" t="str">
        <f>IF('BOM_Phan II'!$X363=1,'BOM_Phan II'!E363,"")</f>
        <v/>
      </c>
      <c r="G363" s="210" t="str">
        <f>IF('BOM_Phan II'!$X363=1,'BOM_Phan II'!F363,"")</f>
        <v/>
      </c>
      <c r="H363" s="210" t="str">
        <f>IF('BOM_Phan II'!$X363=1,'BOM_Phan II'!G363,"")</f>
        <v/>
      </c>
      <c r="I363" s="210" t="str">
        <f>IF('BOM_Phan II'!$X363=1,'BOM_Phan II'!H363,"")</f>
        <v/>
      </c>
      <c r="J363" s="210" t="str">
        <f t="shared" si="13"/>
        <v/>
      </c>
      <c r="K363" s="210" t="str">
        <f t="shared" si="6"/>
        <v/>
      </c>
      <c r="L363" s="210" t="str">
        <f t="shared" si="7"/>
        <v/>
      </c>
      <c r="M363" s="210" t="str">
        <f t="shared" si="8"/>
        <v/>
      </c>
      <c r="N363" s="210" t="str">
        <f t="shared" si="14"/>
        <v/>
      </c>
      <c r="O363" s="210" t="str">
        <f t="shared" si="15"/>
        <v/>
      </c>
      <c r="P363" s="84" t="str">
        <f t="shared" si="64"/>
        <v/>
      </c>
      <c r="Q363" s="209"/>
      <c r="R363" s="70" t="str">
        <f>IF(S363="IN",'BOM_Phan II'!$Y$3,"")</f>
        <v/>
      </c>
      <c r="S363" s="69" t="str">
        <f t="shared" si="4"/>
        <v/>
      </c>
      <c r="T363">
        <f t="shared" si="10"/>
        <v>6</v>
      </c>
      <c r="U363" t="str">
        <f t="shared" si="16"/>
        <v>KIỆN 4</v>
      </c>
      <c r="V363" t="str">
        <f>IFERROR(IF(C363&lt;&gt;"","",IF('BOM_Phan II'!$X363=1,'BOM_Phan II'!Y363*$S$6,"")),"")</f>
        <v/>
      </c>
      <c r="W363" s="3" t="str">
        <f t="shared" si="11"/>
        <v>KIỆN</v>
      </c>
      <c r="AD363" s="3" t="str">
        <f t="shared" si="12"/>
        <v/>
      </c>
    </row>
    <row r="364" spans="1:30" ht="27" hidden="1" customHeight="1">
      <c r="A364" s="70" t="str">
        <f t="shared" si="0"/>
        <v/>
      </c>
      <c r="B364" s="70" t="str">
        <f t="shared" si="1"/>
        <v/>
      </c>
      <c r="C364" s="208" t="str">
        <f>IF(IFERROR(IF(D364="","",VALUE(LEFT(D364,1))),"IN")="IN",IF(D364="I","KIỆN 1",$V$6&amp;" "&amp;MAX($AD$13:$AD363)+INDEX($C$13:N363,MATCH($V$6&amp;" "&amp;MAX($AD$13:$AD363),$C$13:$C363,0),12)),"")</f>
        <v/>
      </c>
      <c r="D364" s="210" t="str">
        <f>IF('BOM_Phan II'!$X364=1,'BOM_Phan II'!C364,"")</f>
        <v/>
      </c>
      <c r="E364" s="210" t="str">
        <f>IF('BOM_Phan II'!$X364=1,'BOM_Phan II'!D364,"")</f>
        <v/>
      </c>
      <c r="F364" s="210" t="str">
        <f>IF('BOM_Phan II'!$X364=1,'BOM_Phan II'!E364,"")</f>
        <v/>
      </c>
      <c r="G364" s="210" t="str">
        <f>IF('BOM_Phan II'!$X364=1,'BOM_Phan II'!F364,"")</f>
        <v/>
      </c>
      <c r="H364" s="210" t="str">
        <f>IF('BOM_Phan II'!$X364=1,'BOM_Phan II'!G364,"")</f>
        <v/>
      </c>
      <c r="I364" s="210" t="str">
        <f>IF('BOM_Phan II'!$X364=1,'BOM_Phan II'!H364,"")</f>
        <v/>
      </c>
      <c r="J364" s="210" t="str">
        <f t="shared" si="13"/>
        <v/>
      </c>
      <c r="K364" s="210" t="str">
        <f t="shared" si="6"/>
        <v/>
      </c>
      <c r="L364" s="210" t="str">
        <f t="shared" si="7"/>
        <v/>
      </c>
      <c r="M364" s="210" t="str">
        <f t="shared" si="8"/>
        <v/>
      </c>
      <c r="N364" s="210" t="str">
        <f t="shared" si="14"/>
        <v/>
      </c>
      <c r="O364" s="210" t="str">
        <f t="shared" si="15"/>
        <v/>
      </c>
      <c r="P364" s="84" t="str">
        <f t="shared" si="64"/>
        <v/>
      </c>
      <c r="Q364" s="209"/>
      <c r="R364" s="70" t="str">
        <f>IF(S364="IN",'BOM_Phan II'!$Y$3,"")</f>
        <v/>
      </c>
      <c r="S364" s="69" t="str">
        <f t="shared" si="4"/>
        <v/>
      </c>
      <c r="T364">
        <f t="shared" si="10"/>
        <v>6</v>
      </c>
      <c r="U364" t="str">
        <f t="shared" si="16"/>
        <v>KIỆN 4</v>
      </c>
      <c r="V364" t="str">
        <f>IFERROR(IF(C364&lt;&gt;"","",IF('BOM_Phan II'!$X364=1,'BOM_Phan II'!Y364*$S$6,"")),"")</f>
        <v/>
      </c>
      <c r="W364" s="3" t="str">
        <f t="shared" si="11"/>
        <v>KIỆN</v>
      </c>
      <c r="AD364" s="3" t="str">
        <f t="shared" si="12"/>
        <v/>
      </c>
    </row>
    <row r="365" spans="1:30" ht="27" hidden="1" customHeight="1">
      <c r="A365" s="70" t="str">
        <f t="shared" si="0"/>
        <v/>
      </c>
      <c r="B365" s="70" t="str">
        <f t="shared" si="1"/>
        <v/>
      </c>
      <c r="C365" s="208" t="str">
        <f>IF(IFERROR(IF(D365="","",VALUE(LEFT(D365,1))),"IN")="IN",IF(D365="I","KIỆN 1",$V$6&amp;" "&amp;MAX($AD$13:$AD364)+INDEX($C$13:N364,MATCH($V$6&amp;" "&amp;MAX($AD$13:$AD364),$C$13:$C364,0),12)),"")</f>
        <v/>
      </c>
      <c r="D365" s="210" t="str">
        <f>IF('BOM_Phan II'!$X365=1,'BOM_Phan II'!C365,"")</f>
        <v/>
      </c>
      <c r="E365" s="210" t="str">
        <f>IF('BOM_Phan II'!$X365=1,'BOM_Phan II'!D365,"")</f>
        <v/>
      </c>
      <c r="F365" s="210" t="str">
        <f>IF('BOM_Phan II'!$X365=1,'BOM_Phan II'!E365,"")</f>
        <v/>
      </c>
      <c r="G365" s="210" t="str">
        <f>IF('BOM_Phan II'!$X365=1,'BOM_Phan II'!F365,"")</f>
        <v/>
      </c>
      <c r="H365" s="210" t="str">
        <f>IF('BOM_Phan II'!$X365=1,'BOM_Phan II'!G365,"")</f>
        <v/>
      </c>
      <c r="I365" s="210" t="str">
        <f>IF('BOM_Phan II'!$X365=1,'BOM_Phan II'!H365,"")</f>
        <v/>
      </c>
      <c r="J365" s="210" t="str">
        <f t="shared" si="13"/>
        <v/>
      </c>
      <c r="K365" s="210" t="str">
        <f t="shared" si="6"/>
        <v/>
      </c>
      <c r="L365" s="210" t="str">
        <f t="shared" si="7"/>
        <v/>
      </c>
      <c r="M365" s="210" t="str">
        <f t="shared" si="8"/>
        <v/>
      </c>
      <c r="N365" s="210" t="str">
        <f t="shared" si="14"/>
        <v/>
      </c>
      <c r="O365" s="210" t="str">
        <f t="shared" si="15"/>
        <v/>
      </c>
      <c r="P365" s="84" t="str">
        <f t="shared" si="64"/>
        <v/>
      </c>
      <c r="Q365" s="209"/>
      <c r="R365" s="70" t="str">
        <f>IF(S365="IN",'BOM_Phan II'!$Y$3,"")</f>
        <v/>
      </c>
      <c r="S365" s="69" t="str">
        <f t="shared" si="4"/>
        <v/>
      </c>
      <c r="T365">
        <f t="shared" si="10"/>
        <v>6</v>
      </c>
      <c r="U365" t="str">
        <f t="shared" si="16"/>
        <v>KIỆN 4</v>
      </c>
      <c r="V365" t="str">
        <f>IFERROR(IF(C365&lt;&gt;"","",IF('BOM_Phan II'!$X365=1,'BOM_Phan II'!Y365*$S$6,"")),"")</f>
        <v/>
      </c>
      <c r="W365" s="3" t="str">
        <f t="shared" si="11"/>
        <v>KIỆN</v>
      </c>
      <c r="AD365" s="3" t="str">
        <f t="shared" si="12"/>
        <v/>
      </c>
    </row>
    <row r="366" spans="1:30" ht="27" hidden="1" customHeight="1">
      <c r="A366" s="70" t="str">
        <f t="shared" si="0"/>
        <v/>
      </c>
      <c r="B366" s="70" t="str">
        <f t="shared" si="1"/>
        <v/>
      </c>
      <c r="C366" s="208" t="str">
        <f>IF(IFERROR(IF(D366="","",VALUE(LEFT(D366,1))),"IN")="IN",IF(D366="I","KIỆN 1",$V$6&amp;" "&amp;MAX($AD$13:$AD365)+INDEX($C$13:N365,MATCH($V$6&amp;" "&amp;MAX($AD$13:$AD365),$C$13:$C365,0),12)),"")</f>
        <v/>
      </c>
      <c r="D366" s="210" t="str">
        <f>IF('BOM_Phan II'!$X366=1,'BOM_Phan II'!C366,"")</f>
        <v/>
      </c>
      <c r="E366" s="210" t="str">
        <f>IF('BOM_Phan II'!$X366=1,'BOM_Phan II'!D366,"")</f>
        <v/>
      </c>
      <c r="F366" s="210" t="str">
        <f>IF('BOM_Phan II'!$X366=1,'BOM_Phan II'!E366,"")</f>
        <v/>
      </c>
      <c r="G366" s="210" t="str">
        <f>IF('BOM_Phan II'!$X366=1,'BOM_Phan II'!F366,"")</f>
        <v/>
      </c>
      <c r="H366" s="210" t="str">
        <f>IF('BOM_Phan II'!$X366=1,'BOM_Phan II'!G366,"")</f>
        <v/>
      </c>
      <c r="I366" s="210" t="str">
        <f>IF('BOM_Phan II'!$X366=1,'BOM_Phan II'!H366,"")</f>
        <v/>
      </c>
      <c r="J366" s="210" t="str">
        <f t="shared" si="13"/>
        <v/>
      </c>
      <c r="K366" s="210" t="str">
        <f t="shared" si="6"/>
        <v/>
      </c>
      <c r="L366" s="210" t="str">
        <f t="shared" si="7"/>
        <v/>
      </c>
      <c r="M366" s="210" t="str">
        <f t="shared" si="8"/>
        <v/>
      </c>
      <c r="N366" s="210" t="str">
        <f t="shared" si="14"/>
        <v/>
      </c>
      <c r="O366" s="210" t="str">
        <f t="shared" si="15"/>
        <v/>
      </c>
      <c r="P366" s="84" t="str">
        <f t="shared" si="64"/>
        <v/>
      </c>
      <c r="Q366" s="209"/>
      <c r="R366" s="70" t="str">
        <f>IF(S366="IN",'BOM_Phan II'!$Y$3,"")</f>
        <v/>
      </c>
      <c r="S366" s="69" t="str">
        <f t="shared" si="4"/>
        <v/>
      </c>
      <c r="T366">
        <f t="shared" si="10"/>
        <v>6</v>
      </c>
      <c r="U366" t="str">
        <f t="shared" si="16"/>
        <v>KIỆN 4</v>
      </c>
      <c r="V366" t="str">
        <f>IFERROR(IF(C366&lt;&gt;"","",IF('BOM_Phan II'!$X366=1,'BOM_Phan II'!Y366*$S$6,"")),"")</f>
        <v/>
      </c>
      <c r="W366" s="3" t="str">
        <f t="shared" si="11"/>
        <v>KIỆN</v>
      </c>
      <c r="AD366" s="3" t="str">
        <f t="shared" si="12"/>
        <v/>
      </c>
    </row>
    <row r="367" spans="1:30" ht="27" hidden="1" customHeight="1">
      <c r="A367" s="70" t="str">
        <f t="shared" si="0"/>
        <v/>
      </c>
      <c r="B367" s="70" t="str">
        <f t="shared" si="1"/>
        <v/>
      </c>
      <c r="C367" s="208" t="str">
        <f>IF(IFERROR(IF(D367="","",VALUE(LEFT(D367,1))),"IN")="IN",IF(D367="I","KIỆN 1",$V$6&amp;" "&amp;MAX($AD$13:$AD366)+INDEX($C$13:N366,MATCH($V$6&amp;" "&amp;MAX($AD$13:$AD366),$C$13:$C366,0),12)),"")</f>
        <v/>
      </c>
      <c r="D367" s="210" t="str">
        <f>IF('BOM_Phan II'!$X367=1,'BOM_Phan II'!C367,"")</f>
        <v/>
      </c>
      <c r="E367" s="210" t="str">
        <f>IF('BOM_Phan II'!$X367=1,'BOM_Phan II'!D367,"")</f>
        <v/>
      </c>
      <c r="F367" s="210" t="str">
        <f>IF('BOM_Phan II'!$X367=1,'BOM_Phan II'!E367,"")</f>
        <v/>
      </c>
      <c r="G367" s="210" t="str">
        <f>IF('BOM_Phan II'!$X367=1,'BOM_Phan II'!F367,"")</f>
        <v/>
      </c>
      <c r="H367" s="210" t="str">
        <f>IF('BOM_Phan II'!$X367=1,'BOM_Phan II'!G367,"")</f>
        <v/>
      </c>
      <c r="I367" s="210" t="str">
        <f>IF('BOM_Phan II'!$X367=1,'BOM_Phan II'!H367,"")</f>
        <v/>
      </c>
      <c r="J367" s="210" t="str">
        <f t="shared" si="13"/>
        <v/>
      </c>
      <c r="K367" s="210" t="str">
        <f t="shared" si="6"/>
        <v/>
      </c>
      <c r="L367" s="210" t="str">
        <f t="shared" si="7"/>
        <v/>
      </c>
      <c r="M367" s="210" t="str">
        <f t="shared" si="8"/>
        <v/>
      </c>
      <c r="N367" s="210" t="str">
        <f t="shared" si="14"/>
        <v/>
      </c>
      <c r="O367" s="210" t="str">
        <f t="shared" si="15"/>
        <v/>
      </c>
      <c r="P367" s="84" t="str">
        <f t="shared" si="64"/>
        <v/>
      </c>
      <c r="Q367" s="209"/>
      <c r="R367" s="70" t="str">
        <f>IF(S367="IN",'BOM_Phan II'!$Y$3,"")</f>
        <v/>
      </c>
      <c r="S367" s="69" t="str">
        <f t="shared" si="4"/>
        <v/>
      </c>
      <c r="T367">
        <f t="shared" si="10"/>
        <v>6</v>
      </c>
      <c r="U367" t="str">
        <f t="shared" si="16"/>
        <v>KIỆN 4</v>
      </c>
      <c r="V367" t="str">
        <f>IFERROR(IF(C367&lt;&gt;"","",IF('BOM_Phan II'!$X367=1,'BOM_Phan II'!Y367*$S$6,"")),"")</f>
        <v/>
      </c>
      <c r="W367" s="3" t="str">
        <f t="shared" si="11"/>
        <v>KIỆN</v>
      </c>
      <c r="AD367" s="3" t="str">
        <f t="shared" si="12"/>
        <v/>
      </c>
    </row>
    <row r="368" spans="1:30" ht="27" hidden="1" customHeight="1">
      <c r="A368" s="70" t="str">
        <f t="shared" si="0"/>
        <v/>
      </c>
      <c r="B368" s="70" t="str">
        <f t="shared" si="1"/>
        <v/>
      </c>
      <c r="C368" s="208" t="str">
        <f>IF(IFERROR(IF(D368="","",VALUE(LEFT(D368,1))),"IN")="IN",IF(D368="I","KIỆN 1",$V$6&amp;" "&amp;MAX($AD$13:$AD367)+INDEX($C$13:N367,MATCH($V$6&amp;" "&amp;MAX($AD$13:$AD367),$C$13:$C367,0),12)),"")</f>
        <v/>
      </c>
      <c r="D368" s="210" t="str">
        <f>IF('BOM_Phan II'!$X368=1,'BOM_Phan II'!C368,"")</f>
        <v/>
      </c>
      <c r="E368" s="210" t="str">
        <f>IF('BOM_Phan II'!$X368=1,'BOM_Phan II'!D368,"")</f>
        <v/>
      </c>
      <c r="F368" s="210" t="str">
        <f>IF('BOM_Phan II'!$X368=1,'BOM_Phan II'!E368,"")</f>
        <v/>
      </c>
      <c r="G368" s="210" t="str">
        <f>IF('BOM_Phan II'!$X368=1,'BOM_Phan II'!F368,"")</f>
        <v/>
      </c>
      <c r="H368" s="210" t="str">
        <f>IF('BOM_Phan II'!$X368=1,'BOM_Phan II'!G368,"")</f>
        <v/>
      </c>
      <c r="I368" s="210" t="str">
        <f>IF('BOM_Phan II'!$X368=1,'BOM_Phan II'!H368,"")</f>
        <v/>
      </c>
      <c r="J368" s="210" t="str">
        <f t="shared" si="13"/>
        <v/>
      </c>
      <c r="K368" s="210" t="str">
        <f t="shared" si="6"/>
        <v/>
      </c>
      <c r="L368" s="210" t="str">
        <f t="shared" si="7"/>
        <v/>
      </c>
      <c r="M368" s="210" t="str">
        <f t="shared" si="8"/>
        <v/>
      </c>
      <c r="N368" s="210" t="str">
        <f t="shared" si="14"/>
        <v/>
      </c>
      <c r="O368" s="210" t="str">
        <f t="shared" si="15"/>
        <v/>
      </c>
      <c r="P368" s="84" t="str">
        <f t="shared" si="64"/>
        <v/>
      </c>
      <c r="Q368" s="209"/>
      <c r="R368" s="70" t="str">
        <f>IF(S368="IN",'BOM_Phan II'!$Y$3,"")</f>
        <v/>
      </c>
      <c r="S368" s="69" t="str">
        <f t="shared" si="4"/>
        <v/>
      </c>
      <c r="T368">
        <f t="shared" si="10"/>
        <v>6</v>
      </c>
      <c r="U368" t="str">
        <f t="shared" si="16"/>
        <v>KIỆN 4</v>
      </c>
      <c r="V368" t="str">
        <f>IFERROR(IF(C368&lt;&gt;"","",IF('BOM_Phan II'!$X368=1,'BOM_Phan II'!Y368*$S$6,"")),"")</f>
        <v/>
      </c>
      <c r="W368" s="3" t="str">
        <f t="shared" si="11"/>
        <v>KIỆN</v>
      </c>
      <c r="AD368" s="3" t="str">
        <f t="shared" si="12"/>
        <v/>
      </c>
    </row>
    <row r="369" spans="1:30" ht="27" hidden="1" customHeight="1">
      <c r="A369" s="70" t="str">
        <f t="shared" si="0"/>
        <v/>
      </c>
      <c r="B369" s="70" t="str">
        <f t="shared" si="1"/>
        <v/>
      </c>
      <c r="C369" s="208" t="str">
        <f>IF(IFERROR(IF(D369="","",VALUE(LEFT(D369,1))),"IN")="IN",IF(D369="I","KIỆN 1",$V$6&amp;" "&amp;MAX($AD$13:$AD368)+INDEX($C$13:N368,MATCH($V$6&amp;" "&amp;MAX($AD$13:$AD368),$C$13:$C368,0),12)),"")</f>
        <v/>
      </c>
      <c r="D369" s="210" t="str">
        <f>IF('BOM_Phan II'!$X369=1,'BOM_Phan II'!C369,"")</f>
        <v/>
      </c>
      <c r="E369" s="210" t="str">
        <f>IF('BOM_Phan II'!$X369=1,'BOM_Phan II'!D369,"")</f>
        <v/>
      </c>
      <c r="F369" s="210" t="str">
        <f>IF('BOM_Phan II'!$X369=1,'BOM_Phan II'!E369,"")</f>
        <v/>
      </c>
      <c r="G369" s="210" t="str">
        <f>IF('BOM_Phan II'!$X369=1,'BOM_Phan II'!F369,"")</f>
        <v/>
      </c>
      <c r="H369" s="210" t="str">
        <f>IF('BOM_Phan II'!$X369=1,'BOM_Phan II'!G369,"")</f>
        <v/>
      </c>
      <c r="I369" s="210" t="str">
        <f>IF('BOM_Phan II'!$X369=1,'BOM_Phan II'!H369,"")</f>
        <v/>
      </c>
      <c r="J369" s="210" t="str">
        <f t="shared" si="13"/>
        <v/>
      </c>
      <c r="K369" s="210" t="str">
        <f t="shared" si="6"/>
        <v/>
      </c>
      <c r="L369" s="210" t="str">
        <f t="shared" si="7"/>
        <v/>
      </c>
      <c r="M369" s="210" t="str">
        <f t="shared" si="8"/>
        <v/>
      </c>
      <c r="N369" s="210" t="str">
        <f t="shared" si="14"/>
        <v/>
      </c>
      <c r="O369" s="210" t="str">
        <f t="shared" si="15"/>
        <v/>
      </c>
      <c r="P369" s="84" t="str">
        <f t="shared" si="64"/>
        <v/>
      </c>
      <c r="Q369" s="209"/>
      <c r="R369" s="70" t="str">
        <f>IF(S369="IN",'BOM_Phan II'!$Y$3,"")</f>
        <v/>
      </c>
      <c r="S369" s="69" t="str">
        <f t="shared" si="4"/>
        <v/>
      </c>
      <c r="T369">
        <f t="shared" si="10"/>
        <v>6</v>
      </c>
      <c r="U369" t="str">
        <f t="shared" si="16"/>
        <v>KIỆN 4</v>
      </c>
      <c r="V369" t="str">
        <f>IFERROR(IF(C369&lt;&gt;"","",IF('BOM_Phan II'!$X369=1,'BOM_Phan II'!Y369*$S$6,"")),"")</f>
        <v/>
      </c>
      <c r="W369" s="3" t="str">
        <f t="shared" si="11"/>
        <v>KIỆN</v>
      </c>
      <c r="AD369" s="3" t="str">
        <f t="shared" si="12"/>
        <v/>
      </c>
    </row>
    <row r="370" spans="1:30" ht="27" hidden="1" customHeight="1">
      <c r="A370" s="70" t="str">
        <f t="shared" si="0"/>
        <v/>
      </c>
      <c r="B370" s="70" t="str">
        <f t="shared" si="1"/>
        <v/>
      </c>
      <c r="C370" s="208" t="str">
        <f>IF(IFERROR(IF(D370="","",VALUE(LEFT(D370,1))),"IN")="IN",IF(D370="I","KIỆN 1",$V$6&amp;" "&amp;MAX($AD$13:$AD369)+INDEX($C$13:N369,MATCH($V$6&amp;" "&amp;MAX($AD$13:$AD369),$C$13:$C369,0),12)),"")</f>
        <v/>
      </c>
      <c r="D370" s="210" t="str">
        <f>IF('BOM_Phan II'!$X370=1,'BOM_Phan II'!C370,"")</f>
        <v/>
      </c>
      <c r="E370" s="210" t="str">
        <f>IF('BOM_Phan II'!$X370=1,'BOM_Phan II'!D370,"")</f>
        <v/>
      </c>
      <c r="F370" s="210" t="str">
        <f>IF('BOM_Phan II'!$X370=1,'BOM_Phan II'!E370,"")</f>
        <v/>
      </c>
      <c r="G370" s="210" t="str">
        <f>IF('BOM_Phan II'!$X370=1,'BOM_Phan II'!F370,"")</f>
        <v/>
      </c>
      <c r="H370" s="210" t="str">
        <f>IF('BOM_Phan II'!$X370=1,'BOM_Phan II'!G370,"")</f>
        <v/>
      </c>
      <c r="I370" s="210" t="str">
        <f>IF('BOM_Phan II'!$X370=1,'BOM_Phan II'!H370,"")</f>
        <v/>
      </c>
      <c r="J370" s="210" t="str">
        <f t="shared" si="13"/>
        <v/>
      </c>
      <c r="K370" s="210" t="str">
        <f t="shared" si="6"/>
        <v/>
      </c>
      <c r="L370" s="210" t="str">
        <f t="shared" si="7"/>
        <v/>
      </c>
      <c r="M370" s="210" t="str">
        <f t="shared" si="8"/>
        <v/>
      </c>
      <c r="N370" s="210" t="str">
        <f t="shared" si="14"/>
        <v/>
      </c>
      <c r="O370" s="210" t="str">
        <f t="shared" si="15"/>
        <v/>
      </c>
      <c r="P370" s="84" t="str">
        <f t="shared" si="64"/>
        <v/>
      </c>
      <c r="Q370" s="209"/>
      <c r="R370" s="70" t="str">
        <f>IF(S370="IN",'BOM_Phan II'!$Y$3,"")</f>
        <v/>
      </c>
      <c r="S370" s="69" t="str">
        <f t="shared" si="4"/>
        <v/>
      </c>
      <c r="T370">
        <f t="shared" si="10"/>
        <v>6</v>
      </c>
      <c r="U370" t="str">
        <f t="shared" si="16"/>
        <v>KIỆN 4</v>
      </c>
      <c r="V370" t="str">
        <f>IFERROR(IF(C370&lt;&gt;"","",IF('BOM_Phan II'!$X370=1,'BOM_Phan II'!Y370*$S$6,"")),"")</f>
        <v/>
      </c>
      <c r="W370" s="3" t="str">
        <f t="shared" si="11"/>
        <v>KIỆN</v>
      </c>
      <c r="AD370" s="3" t="str">
        <f t="shared" si="12"/>
        <v/>
      </c>
    </row>
    <row r="371" spans="1:30" ht="27" hidden="1" customHeight="1">
      <c r="A371" s="70" t="str">
        <f t="shared" si="0"/>
        <v/>
      </c>
      <c r="B371" s="70" t="str">
        <f t="shared" si="1"/>
        <v/>
      </c>
      <c r="C371" s="208" t="str">
        <f>IF(IFERROR(IF(D371="","",VALUE(LEFT(D371,1))),"IN")="IN",IF(D371="I","KIỆN 1",$V$6&amp;" "&amp;MAX($AD$13:$AD370)+INDEX($C$13:N370,MATCH($V$6&amp;" "&amp;MAX($AD$13:$AD370),$C$13:$C370,0),12)),"")</f>
        <v/>
      </c>
      <c r="D371" s="210" t="str">
        <f>IF('BOM_Phan II'!$X371=1,'BOM_Phan II'!C371,"")</f>
        <v/>
      </c>
      <c r="E371" s="210" t="str">
        <f>IF('BOM_Phan II'!$X371=1,'BOM_Phan II'!D371,"")</f>
        <v/>
      </c>
      <c r="F371" s="210" t="str">
        <f>IF('BOM_Phan II'!$X371=1,'BOM_Phan II'!E371,"")</f>
        <v/>
      </c>
      <c r="G371" s="210" t="str">
        <f>IF('BOM_Phan II'!$X371=1,'BOM_Phan II'!F371,"")</f>
        <v/>
      </c>
      <c r="H371" s="210" t="str">
        <f>IF('BOM_Phan II'!$X371=1,'BOM_Phan II'!G371,"")</f>
        <v/>
      </c>
      <c r="I371" s="210" t="str">
        <f>IF('BOM_Phan II'!$X371=1,'BOM_Phan II'!H371,"")</f>
        <v/>
      </c>
      <c r="J371" s="210" t="str">
        <f t="shared" si="13"/>
        <v/>
      </c>
      <c r="K371" s="210" t="str">
        <f t="shared" si="6"/>
        <v/>
      </c>
      <c r="L371" s="210" t="str">
        <f t="shared" si="7"/>
        <v/>
      </c>
      <c r="M371" s="210" t="str">
        <f t="shared" si="8"/>
        <v/>
      </c>
      <c r="N371" s="210" t="str">
        <f t="shared" si="14"/>
        <v/>
      </c>
      <c r="O371" s="210" t="str">
        <f t="shared" si="15"/>
        <v/>
      </c>
      <c r="P371" s="84" t="str">
        <f t="shared" si="64"/>
        <v/>
      </c>
      <c r="Q371" s="209"/>
      <c r="R371" s="70" t="str">
        <f>IF(S371="IN",'BOM_Phan II'!$Y$3,"")</f>
        <v/>
      </c>
      <c r="S371" s="69" t="str">
        <f t="shared" si="4"/>
        <v/>
      </c>
      <c r="T371">
        <f t="shared" si="10"/>
        <v>6</v>
      </c>
      <c r="U371" t="str">
        <f t="shared" si="16"/>
        <v>KIỆN 4</v>
      </c>
      <c r="V371" t="str">
        <f>IFERROR(IF(C371&lt;&gt;"","",IF('BOM_Phan II'!$X371=1,'BOM_Phan II'!Y371*$S$6,"")),"")</f>
        <v/>
      </c>
      <c r="W371" s="3" t="str">
        <f t="shared" si="11"/>
        <v>KIỆN</v>
      </c>
      <c r="AD371" s="3" t="str">
        <f t="shared" si="12"/>
        <v/>
      </c>
    </row>
    <row r="372" spans="1:30" ht="27" hidden="1" customHeight="1">
      <c r="A372" s="70" t="str">
        <f t="shared" si="0"/>
        <v/>
      </c>
      <c r="B372" s="70" t="str">
        <f t="shared" si="1"/>
        <v/>
      </c>
      <c r="C372" s="208" t="str">
        <f>IF(IFERROR(IF(D372="","",VALUE(LEFT(D372,1))),"IN")="IN",IF(D372="I","KIỆN 1",$V$6&amp;" "&amp;MAX($AD$13:$AD371)+INDEX($C$13:N371,MATCH($V$6&amp;" "&amp;MAX($AD$13:$AD371),$C$13:$C371,0),12)),"")</f>
        <v/>
      </c>
      <c r="D372" s="210" t="str">
        <f>IF('BOM_Phan II'!$X372=1,'BOM_Phan II'!C372,"")</f>
        <v/>
      </c>
      <c r="E372" s="210" t="str">
        <f>IF('BOM_Phan II'!$X372=1,'BOM_Phan II'!D372,"")</f>
        <v/>
      </c>
      <c r="F372" s="210" t="str">
        <f>IF('BOM_Phan II'!$X372=1,'BOM_Phan II'!E372,"")</f>
        <v/>
      </c>
      <c r="G372" s="210" t="str">
        <f>IF('BOM_Phan II'!$X372=1,'BOM_Phan II'!F372,"")</f>
        <v/>
      </c>
      <c r="H372" s="210" t="str">
        <f>IF('BOM_Phan II'!$X372=1,'BOM_Phan II'!G372,"")</f>
        <v/>
      </c>
      <c r="I372" s="210" t="str">
        <f>IF('BOM_Phan II'!$X372=1,'BOM_Phan II'!H372,"")</f>
        <v/>
      </c>
      <c r="J372" s="210" t="str">
        <f t="shared" si="13"/>
        <v/>
      </c>
      <c r="K372" s="210" t="str">
        <f t="shared" si="6"/>
        <v/>
      </c>
      <c r="L372" s="210" t="str">
        <f t="shared" si="7"/>
        <v/>
      </c>
      <c r="M372" s="210" t="str">
        <f t="shared" si="8"/>
        <v/>
      </c>
      <c r="N372" s="210" t="str">
        <f t="shared" si="14"/>
        <v/>
      </c>
      <c r="O372" s="210" t="str">
        <f t="shared" si="15"/>
        <v/>
      </c>
      <c r="P372" s="84" t="str">
        <f t="shared" si="64"/>
        <v/>
      </c>
      <c r="Q372" s="209"/>
      <c r="R372" s="70" t="str">
        <f>IF(S372="IN",'BOM_Phan II'!$Y$3,"")</f>
        <v/>
      </c>
      <c r="S372" s="69" t="str">
        <f t="shared" si="4"/>
        <v/>
      </c>
      <c r="T372">
        <f t="shared" si="10"/>
        <v>6</v>
      </c>
      <c r="U372" t="str">
        <f t="shared" si="16"/>
        <v>KIỆN 4</v>
      </c>
      <c r="V372" t="str">
        <f>IFERROR(IF(C372&lt;&gt;"","",IF('BOM_Phan II'!$X372=1,'BOM_Phan II'!Y372*$S$6,"")),"")</f>
        <v/>
      </c>
      <c r="W372" s="3" t="str">
        <f t="shared" si="11"/>
        <v>KIỆN</v>
      </c>
      <c r="AD372" s="3" t="str">
        <f t="shared" si="12"/>
        <v/>
      </c>
    </row>
    <row r="373" spans="1:30" ht="27" hidden="1" customHeight="1">
      <c r="A373" s="70" t="str">
        <f t="shared" si="0"/>
        <v/>
      </c>
      <c r="B373" s="70" t="str">
        <f t="shared" si="1"/>
        <v/>
      </c>
      <c r="C373" s="208" t="str">
        <f>IF(IFERROR(IF(D373="","",VALUE(LEFT(D373,1))),"IN")="IN",IF(D373="I","KIỆN 1",$V$6&amp;" "&amp;MAX($AD$13:$AD372)+INDEX($C$13:N372,MATCH($V$6&amp;" "&amp;MAX($AD$13:$AD372),$C$13:$C372,0),12)),"")</f>
        <v/>
      </c>
      <c r="D373" s="210" t="str">
        <f>IF('BOM_Phan II'!$X373=1,'BOM_Phan II'!C373,"")</f>
        <v/>
      </c>
      <c r="E373" s="210" t="str">
        <f>IF('BOM_Phan II'!$X373=1,'BOM_Phan II'!D373,"")</f>
        <v/>
      </c>
      <c r="F373" s="210" t="str">
        <f>IF('BOM_Phan II'!$X373=1,'BOM_Phan II'!E373,"")</f>
        <v/>
      </c>
      <c r="G373" s="210" t="str">
        <f>IF('BOM_Phan II'!$X373=1,'BOM_Phan II'!F373,"")</f>
        <v/>
      </c>
      <c r="H373" s="210" t="str">
        <f>IF('BOM_Phan II'!$X373=1,'BOM_Phan II'!G373,"")</f>
        <v/>
      </c>
      <c r="I373" s="210" t="str">
        <f>IF('BOM_Phan II'!$X373=1,'BOM_Phan II'!H373,"")</f>
        <v/>
      </c>
      <c r="J373" s="210" t="str">
        <f t="shared" si="13"/>
        <v/>
      </c>
      <c r="K373" s="210" t="str">
        <f t="shared" si="6"/>
        <v/>
      </c>
      <c r="L373" s="210" t="str">
        <f t="shared" si="7"/>
        <v/>
      </c>
      <c r="M373" s="210" t="str">
        <f t="shared" si="8"/>
        <v/>
      </c>
      <c r="N373" s="210" t="str">
        <f t="shared" si="14"/>
        <v/>
      </c>
      <c r="O373" s="210" t="str">
        <f t="shared" si="15"/>
        <v/>
      </c>
      <c r="P373" s="84" t="str">
        <f t="shared" si="64"/>
        <v/>
      </c>
      <c r="Q373" s="209"/>
      <c r="R373" s="70" t="str">
        <f>IF(S373="IN",'BOM_Phan II'!$Y$3,"")</f>
        <v/>
      </c>
      <c r="S373" s="69" t="str">
        <f t="shared" si="4"/>
        <v/>
      </c>
      <c r="T373">
        <f t="shared" si="10"/>
        <v>6</v>
      </c>
      <c r="U373" t="str">
        <f t="shared" si="16"/>
        <v>KIỆN 4</v>
      </c>
      <c r="V373" t="str">
        <f>IFERROR(IF(C373&lt;&gt;"","",IF('BOM_Phan II'!$X373=1,'BOM_Phan II'!Y373*$S$6,"")),"")</f>
        <v/>
      </c>
      <c r="W373" s="3" t="str">
        <f t="shared" si="11"/>
        <v>KIỆN</v>
      </c>
      <c r="AD373" s="3" t="str">
        <f t="shared" si="12"/>
        <v/>
      </c>
    </row>
    <row r="374" spans="1:30" ht="27" hidden="1" customHeight="1">
      <c r="A374" s="70" t="str">
        <f t="shared" si="0"/>
        <v/>
      </c>
      <c r="B374" s="70" t="str">
        <f t="shared" si="1"/>
        <v/>
      </c>
      <c r="C374" s="208" t="str">
        <f>IF(IFERROR(IF(D374="","",VALUE(LEFT(D374,1))),"IN")="IN",IF(D374="I","KIỆN 1",$V$6&amp;" "&amp;MAX($AD$13:$AD373)+INDEX($C$13:N373,MATCH($V$6&amp;" "&amp;MAX($AD$13:$AD373),$C$13:$C373,0),12)),"")</f>
        <v/>
      </c>
      <c r="D374" s="210" t="str">
        <f>IF('BOM_Phan II'!$X374=1,'BOM_Phan II'!C374,"")</f>
        <v/>
      </c>
      <c r="E374" s="210" t="str">
        <f>IF('BOM_Phan II'!$X374=1,'BOM_Phan II'!D374,"")</f>
        <v/>
      </c>
      <c r="F374" s="210" t="str">
        <f>IF('BOM_Phan II'!$X374=1,'BOM_Phan II'!E374,"")</f>
        <v/>
      </c>
      <c r="G374" s="210" t="str">
        <f>IF('BOM_Phan II'!$X374=1,'BOM_Phan II'!F374,"")</f>
        <v/>
      </c>
      <c r="H374" s="210" t="str">
        <f>IF('BOM_Phan II'!$X374=1,'BOM_Phan II'!G374,"")</f>
        <v/>
      </c>
      <c r="I374" s="210" t="str">
        <f>IF('BOM_Phan II'!$X374=1,'BOM_Phan II'!H374,"")</f>
        <v/>
      </c>
      <c r="J374" s="210" t="str">
        <f t="shared" si="13"/>
        <v/>
      </c>
      <c r="K374" s="210" t="str">
        <f t="shared" si="6"/>
        <v/>
      </c>
      <c r="L374" s="210" t="str">
        <f t="shared" si="7"/>
        <v/>
      </c>
      <c r="M374" s="210" t="str">
        <f t="shared" si="8"/>
        <v/>
      </c>
      <c r="N374" s="210" t="str">
        <f t="shared" si="14"/>
        <v/>
      </c>
      <c r="O374" s="210" t="str">
        <f t="shared" si="15"/>
        <v/>
      </c>
      <c r="P374" s="84" t="str">
        <f t="shared" si="64"/>
        <v/>
      </c>
      <c r="Q374" s="209"/>
      <c r="R374" s="70" t="str">
        <f>IF(S374="IN",'BOM_Phan II'!$Y$3,"")</f>
        <v/>
      </c>
      <c r="S374" s="69" t="str">
        <f t="shared" si="4"/>
        <v/>
      </c>
      <c r="T374">
        <f t="shared" si="10"/>
        <v>6</v>
      </c>
      <c r="U374" t="str">
        <f t="shared" si="16"/>
        <v>KIỆN 4</v>
      </c>
      <c r="V374" t="str">
        <f>IFERROR(IF(C374&lt;&gt;"","",IF('BOM_Phan II'!$X374=1,'BOM_Phan II'!Y374*$S$6,"")),"")</f>
        <v/>
      </c>
      <c r="W374" s="3" t="str">
        <f t="shared" si="11"/>
        <v>KIỆN</v>
      </c>
      <c r="AD374" s="3" t="str">
        <f t="shared" si="12"/>
        <v/>
      </c>
    </row>
    <row r="375" spans="1:30" ht="27" hidden="1" customHeight="1">
      <c r="A375" s="70" t="str">
        <f t="shared" si="0"/>
        <v/>
      </c>
      <c r="B375" s="70" t="str">
        <f t="shared" si="1"/>
        <v/>
      </c>
      <c r="C375" s="208" t="str">
        <f>IF(IFERROR(IF(D375="","",VALUE(LEFT(D375,1))),"IN")="IN",IF(D375="I","KIỆN 1",$V$6&amp;" "&amp;MAX($AD$13:$AD374)+INDEX($C$13:N374,MATCH($V$6&amp;" "&amp;MAX($AD$13:$AD374),$C$13:$C374,0),12)),"")</f>
        <v/>
      </c>
      <c r="D375" s="210" t="str">
        <f>IF('BOM_Phan II'!$X375=1,'BOM_Phan II'!C375,"")</f>
        <v/>
      </c>
      <c r="E375" s="210" t="str">
        <f>IF('BOM_Phan II'!$X375=1,'BOM_Phan II'!D375,"")</f>
        <v/>
      </c>
      <c r="F375" s="210" t="str">
        <f>IF('BOM_Phan II'!$X375=1,'BOM_Phan II'!E375,"")</f>
        <v/>
      </c>
      <c r="G375" s="210" t="str">
        <f>IF('BOM_Phan II'!$X375=1,'BOM_Phan II'!F375,"")</f>
        <v/>
      </c>
      <c r="H375" s="210" t="str">
        <f>IF('BOM_Phan II'!$X375=1,'BOM_Phan II'!G375,"")</f>
        <v/>
      </c>
      <c r="I375" s="210" t="str">
        <f>IF('BOM_Phan II'!$X375=1,'BOM_Phan II'!H375,"")</f>
        <v/>
      </c>
      <c r="J375" s="210" t="str">
        <f t="shared" si="13"/>
        <v/>
      </c>
      <c r="K375" s="210" t="str">
        <f t="shared" si="6"/>
        <v/>
      </c>
      <c r="L375" s="210" t="str">
        <f t="shared" si="7"/>
        <v/>
      </c>
      <c r="M375" s="210" t="str">
        <f t="shared" si="8"/>
        <v/>
      </c>
      <c r="N375" s="210" t="str">
        <f t="shared" si="14"/>
        <v/>
      </c>
      <c r="O375" s="210" t="str">
        <f t="shared" si="15"/>
        <v/>
      </c>
      <c r="P375" s="84" t="str">
        <f t="shared" si="64"/>
        <v/>
      </c>
      <c r="Q375" s="209"/>
      <c r="R375" s="70" t="str">
        <f>IF(S375="IN",'BOM_Phan II'!$Y$3,"")</f>
        <v/>
      </c>
      <c r="S375" s="69" t="str">
        <f t="shared" si="4"/>
        <v/>
      </c>
      <c r="T375">
        <f t="shared" si="10"/>
        <v>6</v>
      </c>
      <c r="U375" t="str">
        <f t="shared" si="16"/>
        <v>KIỆN 4</v>
      </c>
      <c r="V375" t="str">
        <f>IFERROR(IF(C375&lt;&gt;"","",IF('BOM_Phan II'!$X375=1,'BOM_Phan II'!Y375*$S$6,"")),"")</f>
        <v/>
      </c>
      <c r="W375" s="3" t="str">
        <f t="shared" si="11"/>
        <v>KIỆN</v>
      </c>
      <c r="AD375" s="3" t="str">
        <f t="shared" si="12"/>
        <v/>
      </c>
    </row>
    <row r="376" spans="1:30" ht="27" hidden="1" customHeight="1">
      <c r="A376" s="70" t="str">
        <f t="shared" si="0"/>
        <v/>
      </c>
      <c r="B376" s="70" t="str">
        <f t="shared" si="1"/>
        <v/>
      </c>
      <c r="C376" s="208" t="str">
        <f>IF(IFERROR(IF(D376="","",VALUE(LEFT(D376,1))),"IN")="IN",IF(D376="I","KIỆN 1",$V$6&amp;" "&amp;MAX($AD$13:$AD375)+INDEX($C$13:N375,MATCH($V$6&amp;" "&amp;MAX($AD$13:$AD375),$C$13:$C375,0),12)),"")</f>
        <v/>
      </c>
      <c r="D376" s="210" t="str">
        <f>IF('BOM_Phan II'!$X376=1,'BOM_Phan II'!C376,"")</f>
        <v/>
      </c>
      <c r="E376" s="210" t="str">
        <f>IF('BOM_Phan II'!$X376=1,'BOM_Phan II'!D376,"")</f>
        <v/>
      </c>
      <c r="F376" s="210" t="str">
        <f>IF('BOM_Phan II'!$X376=1,'BOM_Phan II'!E376,"")</f>
        <v/>
      </c>
      <c r="G376" s="210" t="str">
        <f>IF('BOM_Phan II'!$X376=1,'BOM_Phan II'!F376,"")</f>
        <v/>
      </c>
      <c r="H376" s="210" t="str">
        <f>IF('BOM_Phan II'!$X376=1,'BOM_Phan II'!G376,"")</f>
        <v/>
      </c>
      <c r="I376" s="210" t="str">
        <f>IF('BOM_Phan II'!$X376=1,'BOM_Phan II'!H376,"")</f>
        <v/>
      </c>
      <c r="J376" s="210" t="str">
        <f t="shared" si="13"/>
        <v/>
      </c>
      <c r="K376" s="210" t="str">
        <f t="shared" si="6"/>
        <v/>
      </c>
      <c r="L376" s="210" t="str">
        <f t="shared" si="7"/>
        <v/>
      </c>
      <c r="M376" s="210" t="str">
        <f t="shared" si="8"/>
        <v/>
      </c>
      <c r="N376" s="210" t="str">
        <f t="shared" si="14"/>
        <v/>
      </c>
      <c r="O376" s="210" t="str">
        <f t="shared" si="15"/>
        <v/>
      </c>
      <c r="P376" s="84" t="str">
        <f t="shared" si="64"/>
        <v/>
      </c>
      <c r="Q376" s="209"/>
      <c r="R376" s="70" t="str">
        <f>IF(S376="IN",'BOM_Phan II'!$Y$3,"")</f>
        <v/>
      </c>
      <c r="S376" s="69" t="str">
        <f t="shared" si="4"/>
        <v/>
      </c>
      <c r="T376">
        <f t="shared" si="10"/>
        <v>6</v>
      </c>
      <c r="U376" t="str">
        <f t="shared" si="16"/>
        <v>KIỆN 4</v>
      </c>
      <c r="V376" t="str">
        <f>IFERROR(IF(C376&lt;&gt;"","",IF('BOM_Phan II'!$X376=1,'BOM_Phan II'!Y376*$S$6,"")),"")</f>
        <v/>
      </c>
      <c r="W376" s="3" t="str">
        <f t="shared" si="11"/>
        <v>KIỆN</v>
      </c>
      <c r="AD376" s="3" t="str">
        <f t="shared" si="12"/>
        <v/>
      </c>
    </row>
    <row r="377" spans="1:30" ht="27" hidden="1" customHeight="1">
      <c r="A377" s="70" t="str">
        <f t="shared" si="0"/>
        <v/>
      </c>
      <c r="B377" s="70" t="str">
        <f t="shared" si="1"/>
        <v/>
      </c>
      <c r="C377" s="208" t="str">
        <f>IF(IFERROR(IF(D377="","",VALUE(LEFT(D377,1))),"IN")="IN",IF(D377="I","KIỆN 1",$V$6&amp;" "&amp;MAX($AD$13:$AD376)+INDEX($C$13:N376,MATCH($V$6&amp;" "&amp;MAX($AD$13:$AD376),$C$13:$C376,0),12)),"")</f>
        <v/>
      </c>
      <c r="D377" s="210" t="str">
        <f>IF('BOM_Phan II'!$X377=1,'BOM_Phan II'!C377,"")</f>
        <v/>
      </c>
      <c r="E377" s="210" t="str">
        <f>IF('BOM_Phan II'!$X377=1,'BOM_Phan II'!D377,"")</f>
        <v/>
      </c>
      <c r="F377" s="210" t="str">
        <f>IF('BOM_Phan II'!$X377=1,'BOM_Phan II'!E377,"")</f>
        <v/>
      </c>
      <c r="G377" s="210" t="str">
        <f>IF('BOM_Phan II'!$X377=1,'BOM_Phan II'!F377,"")</f>
        <v/>
      </c>
      <c r="H377" s="210" t="str">
        <f>IF('BOM_Phan II'!$X377=1,'BOM_Phan II'!G377,"")</f>
        <v/>
      </c>
      <c r="I377" s="210" t="str">
        <f>IF('BOM_Phan II'!$X377=1,'BOM_Phan II'!H377,"")</f>
        <v/>
      </c>
      <c r="J377" s="210" t="str">
        <f t="shared" si="13"/>
        <v/>
      </c>
      <c r="K377" s="210" t="str">
        <f t="shared" si="6"/>
        <v/>
      </c>
      <c r="L377" s="210" t="str">
        <f t="shared" si="7"/>
        <v/>
      </c>
      <c r="M377" s="210" t="str">
        <f t="shared" si="8"/>
        <v/>
      </c>
      <c r="N377" s="210" t="str">
        <f t="shared" si="14"/>
        <v/>
      </c>
      <c r="O377" s="210" t="str">
        <f t="shared" si="15"/>
        <v/>
      </c>
      <c r="P377" s="84" t="str">
        <f t="shared" si="64"/>
        <v/>
      </c>
      <c r="Q377" s="209"/>
      <c r="R377" s="70" t="str">
        <f>IF(S377="IN",'BOM_Phan II'!$Y$3,"")</f>
        <v/>
      </c>
      <c r="S377" s="69" t="str">
        <f t="shared" si="4"/>
        <v/>
      </c>
      <c r="T377">
        <f t="shared" si="10"/>
        <v>6</v>
      </c>
      <c r="U377" t="str">
        <f t="shared" si="16"/>
        <v>KIỆN 4</v>
      </c>
      <c r="V377" t="str">
        <f>IFERROR(IF(C377&lt;&gt;"","",IF('BOM_Phan II'!$X377=1,'BOM_Phan II'!Y377*$S$6,"")),"")</f>
        <v/>
      </c>
      <c r="W377" s="3" t="str">
        <f t="shared" si="11"/>
        <v>KIỆN</v>
      </c>
      <c r="AD377" s="3" t="str">
        <f t="shared" si="12"/>
        <v/>
      </c>
    </row>
    <row r="378" spans="1:30" ht="27" hidden="1" customHeight="1">
      <c r="A378" s="70" t="str">
        <f t="shared" si="0"/>
        <v/>
      </c>
      <c r="B378" s="70" t="str">
        <f t="shared" si="1"/>
        <v/>
      </c>
      <c r="C378" s="208" t="str">
        <f>IF(IFERROR(IF(D378="","",VALUE(LEFT(D378,1))),"IN")="IN",IF(D378="I","KIỆN 1",$V$6&amp;" "&amp;MAX($AD$13:$AD377)+INDEX($C$13:N377,MATCH($V$6&amp;" "&amp;MAX($AD$13:$AD377),$C$13:$C377,0),12)),"")</f>
        <v/>
      </c>
      <c r="D378" s="210" t="str">
        <f>IF('BOM_Phan II'!$X378=1,'BOM_Phan II'!C378,"")</f>
        <v/>
      </c>
      <c r="E378" s="210" t="str">
        <f>IF('BOM_Phan II'!$X378=1,'BOM_Phan II'!D378,"")</f>
        <v/>
      </c>
      <c r="F378" s="210" t="str">
        <f>IF('BOM_Phan II'!$X378=1,'BOM_Phan II'!E378,"")</f>
        <v/>
      </c>
      <c r="G378" s="210" t="str">
        <f>IF('BOM_Phan II'!$X378=1,'BOM_Phan II'!F378,"")</f>
        <v/>
      </c>
      <c r="H378" s="210" t="str">
        <f>IF('BOM_Phan II'!$X378=1,'BOM_Phan II'!G378,"")</f>
        <v/>
      </c>
      <c r="I378" s="210" t="str">
        <f>IF('BOM_Phan II'!$X378=1,'BOM_Phan II'!H378,"")</f>
        <v/>
      </c>
      <c r="J378" s="210" t="str">
        <f t="shared" si="13"/>
        <v/>
      </c>
      <c r="K378" s="210" t="str">
        <f t="shared" si="6"/>
        <v/>
      </c>
      <c r="L378" s="210" t="str">
        <f t="shared" si="7"/>
        <v/>
      </c>
      <c r="M378" s="210" t="str">
        <f t="shared" si="8"/>
        <v/>
      </c>
      <c r="N378" s="210" t="str">
        <f t="shared" si="14"/>
        <v/>
      </c>
      <c r="O378" s="210" t="str">
        <f t="shared" si="15"/>
        <v/>
      </c>
      <c r="P378" s="84" t="str">
        <f t="shared" si="64"/>
        <v/>
      </c>
      <c r="Q378" s="209"/>
      <c r="R378" s="70" t="str">
        <f>IF(S378="IN",'BOM_Phan II'!$Y$3,"")</f>
        <v/>
      </c>
      <c r="S378" s="69" t="str">
        <f t="shared" si="4"/>
        <v/>
      </c>
      <c r="T378">
        <f t="shared" si="10"/>
        <v>6</v>
      </c>
      <c r="U378" t="str">
        <f t="shared" si="16"/>
        <v>KIỆN 4</v>
      </c>
      <c r="V378" t="str">
        <f>IFERROR(IF(C378&lt;&gt;"","",IF('BOM_Phan II'!$X378=1,'BOM_Phan II'!Y378*$S$6,"")),"")</f>
        <v/>
      </c>
      <c r="W378" s="3" t="str">
        <f t="shared" si="11"/>
        <v>KIỆN</v>
      </c>
      <c r="AD378" s="3" t="str">
        <f t="shared" si="12"/>
        <v/>
      </c>
    </row>
    <row r="379" spans="1:30" ht="27" hidden="1" customHeight="1">
      <c r="A379" s="70" t="str">
        <f t="shared" si="0"/>
        <v/>
      </c>
      <c r="B379" s="70" t="str">
        <f t="shared" si="1"/>
        <v/>
      </c>
      <c r="C379" s="208" t="str">
        <f>IF(IFERROR(IF(D379="","",VALUE(LEFT(D379,1))),"IN")="IN",IF(D379="I","KIỆN 1",$V$6&amp;" "&amp;MAX($AD$13:$AD378)+INDEX($C$13:N378,MATCH($V$6&amp;" "&amp;MAX($AD$13:$AD378),$C$13:$C378,0),12)),"")</f>
        <v/>
      </c>
      <c r="D379" s="210" t="str">
        <f>IF('BOM_Phan II'!$X379=1,'BOM_Phan II'!C379,"")</f>
        <v/>
      </c>
      <c r="E379" s="210" t="str">
        <f>IF('BOM_Phan II'!$X379=1,'BOM_Phan II'!D379,"")</f>
        <v/>
      </c>
      <c r="F379" s="210" t="str">
        <f>IF('BOM_Phan II'!$X379=1,'BOM_Phan II'!E379,"")</f>
        <v/>
      </c>
      <c r="G379" s="210" t="str">
        <f>IF('BOM_Phan II'!$X379=1,'BOM_Phan II'!F379,"")</f>
        <v/>
      </c>
      <c r="H379" s="210" t="str">
        <f>IF('BOM_Phan II'!$X379=1,'BOM_Phan II'!G379,"")</f>
        <v/>
      </c>
      <c r="I379" s="210" t="str">
        <f>IF('BOM_Phan II'!$X379=1,'BOM_Phan II'!H379,"")</f>
        <v/>
      </c>
      <c r="J379" s="210" t="str">
        <f t="shared" si="13"/>
        <v/>
      </c>
      <c r="K379" s="210" t="str">
        <f t="shared" si="6"/>
        <v/>
      </c>
      <c r="L379" s="210" t="str">
        <f t="shared" si="7"/>
        <v/>
      </c>
      <c r="M379" s="210" t="str">
        <f t="shared" si="8"/>
        <v/>
      </c>
      <c r="N379" s="210" t="str">
        <f t="shared" si="14"/>
        <v/>
      </c>
      <c r="O379" s="210" t="str">
        <f t="shared" si="15"/>
        <v/>
      </c>
      <c r="P379" s="84" t="str">
        <f t="shared" si="64"/>
        <v/>
      </c>
      <c r="Q379" s="209"/>
      <c r="R379" s="70" t="str">
        <f>IF(S379="IN",'BOM_Phan II'!$Y$3,"")</f>
        <v/>
      </c>
      <c r="S379" s="69" t="str">
        <f t="shared" si="4"/>
        <v/>
      </c>
      <c r="T379">
        <f t="shared" si="10"/>
        <v>6</v>
      </c>
      <c r="U379" t="str">
        <f t="shared" si="16"/>
        <v>KIỆN 4</v>
      </c>
      <c r="V379" t="str">
        <f>IFERROR(IF(C379&lt;&gt;"","",IF('BOM_Phan II'!$X379=1,'BOM_Phan II'!Y379*$S$6,"")),"")</f>
        <v/>
      </c>
      <c r="W379" s="3" t="str">
        <f t="shared" si="11"/>
        <v>KIỆN</v>
      </c>
      <c r="AD379" s="3" t="str">
        <f t="shared" si="12"/>
        <v/>
      </c>
    </row>
    <row r="380" spans="1:30" ht="27" hidden="1" customHeight="1">
      <c r="A380" s="70" t="str">
        <f t="shared" si="0"/>
        <v/>
      </c>
      <c r="B380" s="70" t="str">
        <f t="shared" si="1"/>
        <v/>
      </c>
      <c r="C380" s="208" t="str">
        <f>IF(IFERROR(IF(D380="","",VALUE(LEFT(D380,1))),"IN")="IN",IF(D380="I","KIỆN 1",$V$6&amp;" "&amp;MAX($AD$13:$AD379)+INDEX($C$13:N379,MATCH($V$6&amp;" "&amp;MAX($AD$13:$AD379),$C$13:$C379,0),12)),"")</f>
        <v/>
      </c>
      <c r="D380" s="210" t="str">
        <f>IF('BOM_Phan II'!$X380=1,'BOM_Phan II'!C380,"")</f>
        <v/>
      </c>
      <c r="E380" s="210" t="str">
        <f>IF('BOM_Phan II'!$X380=1,'BOM_Phan II'!D380,"")</f>
        <v/>
      </c>
      <c r="F380" s="210" t="str">
        <f>IF('BOM_Phan II'!$X380=1,'BOM_Phan II'!E380,"")</f>
        <v/>
      </c>
      <c r="G380" s="210" t="str">
        <f>IF('BOM_Phan II'!$X380=1,'BOM_Phan II'!F380,"")</f>
        <v/>
      </c>
      <c r="H380" s="210" t="str">
        <f>IF('BOM_Phan II'!$X380=1,'BOM_Phan II'!G380,"")</f>
        <v/>
      </c>
      <c r="I380" s="210" t="str">
        <f>IF('BOM_Phan II'!$X380=1,'BOM_Phan II'!H380,"")</f>
        <v/>
      </c>
      <c r="J380" s="210" t="str">
        <f t="shared" si="13"/>
        <v/>
      </c>
      <c r="K380" s="210" t="str">
        <f t="shared" si="6"/>
        <v/>
      </c>
      <c r="L380" s="210" t="str">
        <f t="shared" si="7"/>
        <v/>
      </c>
      <c r="M380" s="210" t="str">
        <f t="shared" si="8"/>
        <v/>
      </c>
      <c r="N380" s="210" t="str">
        <f t="shared" si="14"/>
        <v/>
      </c>
      <c r="O380" s="210" t="str">
        <f t="shared" si="15"/>
        <v/>
      </c>
      <c r="P380" s="84" t="str">
        <f t="shared" si="64"/>
        <v/>
      </c>
      <c r="Q380" s="209"/>
      <c r="R380" s="70" t="str">
        <f>IF(S380="IN",'BOM_Phan II'!$Y$3,"")</f>
        <v/>
      </c>
      <c r="S380" s="69" t="str">
        <f t="shared" si="4"/>
        <v/>
      </c>
      <c r="T380">
        <f t="shared" si="10"/>
        <v>6</v>
      </c>
      <c r="U380" t="str">
        <f t="shared" si="16"/>
        <v>KIỆN 4</v>
      </c>
      <c r="V380" t="str">
        <f>IFERROR(IF(C380&lt;&gt;"","",IF('BOM_Phan II'!$X380=1,'BOM_Phan II'!Y380*$S$6,"")),"")</f>
        <v/>
      </c>
      <c r="W380" s="3" t="str">
        <f t="shared" si="11"/>
        <v>KIỆN</v>
      </c>
      <c r="AD380" s="3" t="str">
        <f t="shared" si="12"/>
        <v/>
      </c>
    </row>
    <row r="381" spans="1:30" ht="27" hidden="1" customHeight="1">
      <c r="A381" s="70" t="str">
        <f t="shared" si="0"/>
        <v/>
      </c>
      <c r="B381" s="70" t="str">
        <f t="shared" si="1"/>
        <v/>
      </c>
      <c r="C381" s="208" t="str">
        <f>IF(IFERROR(IF(D381="","",VALUE(LEFT(D381,1))),"IN")="IN",IF(D381="I","KIỆN 1",$V$6&amp;" "&amp;MAX($AD$13:$AD380)+INDEX($C$13:N380,MATCH($V$6&amp;" "&amp;MAX($AD$13:$AD380),$C$13:$C380,0),12)),"")</f>
        <v/>
      </c>
      <c r="D381" s="210" t="str">
        <f>IF('BOM_Phan II'!$X381=1,'BOM_Phan II'!C381,"")</f>
        <v/>
      </c>
      <c r="E381" s="210" t="str">
        <f>IF('BOM_Phan II'!$X381=1,'BOM_Phan II'!D381,"")</f>
        <v/>
      </c>
      <c r="F381" s="210" t="str">
        <f>IF('BOM_Phan II'!$X381=1,'BOM_Phan II'!E381,"")</f>
        <v/>
      </c>
      <c r="G381" s="210" t="str">
        <f>IF('BOM_Phan II'!$X381=1,'BOM_Phan II'!F381,"")</f>
        <v/>
      </c>
      <c r="H381" s="210" t="str">
        <f>IF('BOM_Phan II'!$X381=1,'BOM_Phan II'!G381,"")</f>
        <v/>
      </c>
      <c r="I381" s="210" t="str">
        <f>IF('BOM_Phan II'!$X381=1,'BOM_Phan II'!H381,"")</f>
        <v/>
      </c>
      <c r="J381" s="210" t="str">
        <f t="shared" si="13"/>
        <v/>
      </c>
      <c r="K381" s="210" t="str">
        <f t="shared" si="6"/>
        <v/>
      </c>
      <c r="L381" s="210" t="str">
        <f t="shared" si="7"/>
        <v/>
      </c>
      <c r="M381" s="210" t="str">
        <f t="shared" si="8"/>
        <v/>
      </c>
      <c r="N381" s="210" t="str">
        <f t="shared" si="14"/>
        <v/>
      </c>
      <c r="O381" s="210" t="str">
        <f t="shared" si="15"/>
        <v/>
      </c>
      <c r="P381" s="84" t="str">
        <f t="shared" si="64"/>
        <v/>
      </c>
      <c r="Q381" s="209"/>
      <c r="R381" s="70" t="str">
        <f>IF(S381="IN",'BOM_Phan II'!$Y$3,"")</f>
        <v/>
      </c>
      <c r="S381" s="69" t="str">
        <f t="shared" si="4"/>
        <v/>
      </c>
      <c r="T381">
        <f t="shared" si="10"/>
        <v>6</v>
      </c>
      <c r="U381" t="str">
        <f t="shared" si="16"/>
        <v>KIỆN 4</v>
      </c>
      <c r="V381" t="str">
        <f>IFERROR(IF(C381&lt;&gt;"","",IF('BOM_Phan II'!$X381=1,'BOM_Phan II'!Y381*$S$6,"")),"")</f>
        <v/>
      </c>
      <c r="W381" s="3" t="str">
        <f t="shared" si="11"/>
        <v>KIỆN</v>
      </c>
      <c r="AD381" s="3" t="str">
        <f t="shared" si="12"/>
        <v/>
      </c>
    </row>
    <row r="382" spans="1:30" ht="27" hidden="1" customHeight="1">
      <c r="A382" s="70" t="str">
        <f t="shared" si="0"/>
        <v/>
      </c>
      <c r="B382" s="70" t="str">
        <f t="shared" si="1"/>
        <v/>
      </c>
      <c r="C382" s="208" t="str">
        <f>IF(IFERROR(IF(D382="","",VALUE(LEFT(D382,1))),"IN")="IN",IF(D382="I","KIỆN 1",$V$6&amp;" "&amp;MAX($AD$13:$AD381)+INDEX($C$13:N381,MATCH($V$6&amp;" "&amp;MAX($AD$13:$AD381),$C$13:$C381,0),12)),"")</f>
        <v/>
      </c>
      <c r="D382" s="210" t="str">
        <f>IF('BOM_Phan II'!$X382=1,'BOM_Phan II'!C382,"")</f>
        <v/>
      </c>
      <c r="E382" s="210" t="str">
        <f>IF('BOM_Phan II'!$X382=1,'BOM_Phan II'!D382,"")</f>
        <v/>
      </c>
      <c r="F382" s="210" t="str">
        <f>IF('BOM_Phan II'!$X382=1,'BOM_Phan II'!E382,"")</f>
        <v/>
      </c>
      <c r="G382" s="210" t="str">
        <f>IF('BOM_Phan II'!$X382=1,'BOM_Phan II'!F382,"")</f>
        <v/>
      </c>
      <c r="H382" s="210" t="str">
        <f>IF('BOM_Phan II'!$X382=1,'BOM_Phan II'!G382,"")</f>
        <v/>
      </c>
      <c r="I382" s="210" t="str">
        <f>IF('BOM_Phan II'!$X382=1,'BOM_Phan II'!H382,"")</f>
        <v/>
      </c>
      <c r="J382" s="210" t="str">
        <f t="shared" si="13"/>
        <v/>
      </c>
      <c r="K382" s="210" t="str">
        <f t="shared" si="6"/>
        <v/>
      </c>
      <c r="L382" s="210" t="str">
        <f t="shared" si="7"/>
        <v/>
      </c>
      <c r="M382" s="210" t="str">
        <f t="shared" si="8"/>
        <v/>
      </c>
      <c r="N382" s="210" t="str">
        <f t="shared" si="14"/>
        <v/>
      </c>
      <c r="O382" s="210" t="str">
        <f t="shared" si="15"/>
        <v/>
      </c>
      <c r="P382" s="84" t="str">
        <f t="shared" si="64"/>
        <v/>
      </c>
      <c r="Q382" s="209"/>
      <c r="R382" s="70" t="str">
        <f>IF(S382="IN",'BOM_Phan II'!$Y$3,"")</f>
        <v/>
      </c>
      <c r="S382" s="69" t="str">
        <f t="shared" si="4"/>
        <v/>
      </c>
      <c r="T382">
        <f t="shared" si="10"/>
        <v>6</v>
      </c>
      <c r="U382" t="str">
        <f t="shared" si="16"/>
        <v>KIỆN 4</v>
      </c>
      <c r="V382" t="str">
        <f>IFERROR(IF(C382&lt;&gt;"","",IF('BOM_Phan II'!$X382=1,'BOM_Phan II'!Y382*$S$6,"")),"")</f>
        <v/>
      </c>
      <c r="W382" s="3" t="str">
        <f t="shared" si="11"/>
        <v>KIỆN</v>
      </c>
      <c r="AD382" s="3" t="str">
        <f t="shared" si="12"/>
        <v/>
      </c>
    </row>
    <row r="383" spans="1:30" ht="27" hidden="1" customHeight="1">
      <c r="A383" s="70" t="str">
        <f t="shared" si="0"/>
        <v/>
      </c>
      <c r="B383" s="70" t="str">
        <f t="shared" si="1"/>
        <v/>
      </c>
      <c r="C383" s="208" t="str">
        <f>IF(IFERROR(IF(D383="","",VALUE(LEFT(D383,1))),"IN")="IN",IF(D383="I","KIỆN 1",$V$6&amp;" "&amp;MAX($AD$13:$AD382)+INDEX($C$13:N382,MATCH($V$6&amp;" "&amp;MAX($AD$13:$AD382),$C$13:$C382,0),12)),"")</f>
        <v/>
      </c>
      <c r="D383" s="210" t="str">
        <f>IF('BOM_Phan II'!$X383=1,'BOM_Phan II'!C383,"")</f>
        <v/>
      </c>
      <c r="E383" s="210" t="str">
        <f>IF('BOM_Phan II'!$X383=1,'BOM_Phan II'!D383,"")</f>
        <v/>
      </c>
      <c r="F383" s="210" t="str">
        <f>IF('BOM_Phan II'!$X383=1,'BOM_Phan II'!E383,"")</f>
        <v/>
      </c>
      <c r="G383" s="210" t="str">
        <f>IF('BOM_Phan II'!$X383=1,'BOM_Phan II'!F383,"")</f>
        <v/>
      </c>
      <c r="H383" s="210" t="str">
        <f>IF('BOM_Phan II'!$X383=1,'BOM_Phan II'!G383,"")</f>
        <v/>
      </c>
      <c r="I383" s="210" t="str">
        <f>IF('BOM_Phan II'!$X383=1,'BOM_Phan II'!H383,"")</f>
        <v/>
      </c>
      <c r="J383" s="210" t="str">
        <f t="shared" si="13"/>
        <v/>
      </c>
      <c r="K383" s="210" t="str">
        <f t="shared" si="6"/>
        <v/>
      </c>
      <c r="L383" s="210" t="str">
        <f t="shared" si="7"/>
        <v/>
      </c>
      <c r="M383" s="210" t="str">
        <f t="shared" si="8"/>
        <v/>
      </c>
      <c r="N383" s="210" t="str">
        <f t="shared" si="14"/>
        <v/>
      </c>
      <c r="O383" s="210" t="str">
        <f t="shared" si="15"/>
        <v/>
      </c>
      <c r="P383" s="84" t="str">
        <f t="shared" si="64"/>
        <v/>
      </c>
      <c r="Q383" s="209"/>
      <c r="R383" s="70" t="str">
        <f>IF(S383="IN",'BOM_Phan II'!$Y$3,"")</f>
        <v/>
      </c>
      <c r="S383" s="69" t="str">
        <f t="shared" si="4"/>
        <v/>
      </c>
      <c r="T383">
        <f t="shared" si="10"/>
        <v>6</v>
      </c>
      <c r="U383" t="str">
        <f t="shared" si="16"/>
        <v>KIỆN 4</v>
      </c>
      <c r="V383" t="str">
        <f>IFERROR(IF(C383&lt;&gt;"","",IF('BOM_Phan II'!$X383=1,'BOM_Phan II'!Y383*$S$6,"")),"")</f>
        <v/>
      </c>
      <c r="W383" s="3" t="str">
        <f t="shared" si="11"/>
        <v>KIỆN</v>
      </c>
      <c r="AD383" s="3" t="str">
        <f t="shared" si="12"/>
        <v/>
      </c>
    </row>
    <row r="384" spans="1:30" ht="27" hidden="1" customHeight="1">
      <c r="A384" s="70" t="str">
        <f t="shared" si="0"/>
        <v/>
      </c>
      <c r="B384" s="70" t="str">
        <f t="shared" si="1"/>
        <v/>
      </c>
      <c r="C384" s="208" t="str">
        <f>IF(IFERROR(IF(D384="","",VALUE(LEFT(D384,1))),"IN")="IN",IF(D384="I","KIỆN 1",$V$6&amp;" "&amp;MAX($AD$13:$AD383)+INDEX($C$13:N383,MATCH($V$6&amp;" "&amp;MAX($AD$13:$AD383),$C$13:$C383,0),12)),"")</f>
        <v/>
      </c>
      <c r="D384" s="210" t="str">
        <f>IF('BOM_Phan II'!$X384=1,'BOM_Phan II'!C384,"")</f>
        <v/>
      </c>
      <c r="E384" s="210" t="str">
        <f>IF('BOM_Phan II'!$X384=1,'BOM_Phan II'!D384,"")</f>
        <v/>
      </c>
      <c r="F384" s="210" t="str">
        <f>IF('BOM_Phan II'!$X384=1,'BOM_Phan II'!E384,"")</f>
        <v/>
      </c>
      <c r="G384" s="210" t="str">
        <f>IF('BOM_Phan II'!$X384=1,'BOM_Phan II'!F384,"")</f>
        <v/>
      </c>
      <c r="H384" s="210" t="str">
        <f>IF('BOM_Phan II'!$X384=1,'BOM_Phan II'!G384,"")</f>
        <v/>
      </c>
      <c r="I384" s="210" t="str">
        <f>IF('BOM_Phan II'!$X384=1,'BOM_Phan II'!H384,"")</f>
        <v/>
      </c>
      <c r="J384" s="210" t="str">
        <f t="shared" si="13"/>
        <v/>
      </c>
      <c r="K384" s="210" t="str">
        <f t="shared" ref="K384:K406" si="65">IFERROR(IF($C384&lt;&gt;"",IF($T$13=1,F384+20,IF($T$13=2,F384+20,IF($T$13=3,F384+50,IF($T$13=4,F384+40,IF($T$13=5,F384+50,IF($T$13=51,F384+50,IF($T$13=6,F384+50,""))))))),""),"")</f>
        <v/>
      </c>
      <c r="L384" s="210" t="str">
        <f t="shared" ref="L384:L406" si="66">IFERROR(IF($C384&lt;&gt;"",IF($T$13=1,G384+20,IF($T$13=2,G384+20,IF($T$13=3,G384+50,IF($T$13=4,G384+40,IF($T$13=5,G384+50,IF($T$13=51,G384+50,IF($T$13=6,G384+50,""))))))),""),"")</f>
        <v/>
      </c>
      <c r="M384" s="210" t="str">
        <f t="shared" ref="M384:M406" si="67">IFERROR(IF($C384&lt;&gt;"",IF($T$13=1,H384+20,IF($T$13=2,H384+20,IF($T$13=3,H384+70,IF($T$13=4,H384+40,IF($T$13=5,H384+50,IF($T$13=51,H384+150,IF($T$13=6,H384+50,""))))))),""),"")</f>
        <v/>
      </c>
      <c r="N384" s="210" t="str">
        <f t="shared" si="14"/>
        <v/>
      </c>
      <c r="O384" s="210" t="str">
        <f t="shared" si="15"/>
        <v/>
      </c>
      <c r="P384" s="84" t="str">
        <f t="shared" si="64"/>
        <v/>
      </c>
      <c r="Q384" s="209"/>
      <c r="R384" s="70" t="str">
        <f>IF(S384="IN",'BOM_Phan II'!$Y$3,"")</f>
        <v/>
      </c>
      <c r="S384" s="69" t="str">
        <f t="shared" si="4"/>
        <v/>
      </c>
      <c r="T384">
        <f t="shared" ref="T384:T406" si="68">IF($O$13="XK_CHUẨN 1",1,IF($O$13="XK_CHUẨN 2",2,IF($O$13="XK_CHUẨN 3",3,IF($O$13="XK_CHUẨN 4-ĐI CONT",4,IF($O$13="XK_CHUẨN 5-ĐI AIR",5,IF($O$13="XK_CHUẨN 5-AIR PALLET",51,IF($O$13="TIÊU CHUẨN DỰ ÁN",6,"")))))))</f>
        <v>6</v>
      </c>
      <c r="U384" t="str">
        <f t="shared" si="16"/>
        <v>KIỆN 4</v>
      </c>
      <c r="V384" t="str">
        <f>IFERROR(IF(C384&lt;&gt;"","",IF('BOM_Phan II'!$X384=1,'BOM_Phan II'!Y384*$S$6,"")),"")</f>
        <v/>
      </c>
      <c r="W384" s="3" t="str">
        <f t="shared" ref="W384:W406" si="69">IF(ISERROR(D384*1),"KIỆN","")</f>
        <v>KIỆN</v>
      </c>
      <c r="AD384" s="3" t="str">
        <f t="shared" ref="AD384:AD406" si="70">IFERROR(VALUE(RIGHT(C384,LEN(C384)-5)),"")</f>
        <v/>
      </c>
    </row>
    <row r="385" spans="1:30" ht="27" hidden="1" customHeight="1">
      <c r="A385" s="70" t="str">
        <f t="shared" si="0"/>
        <v/>
      </c>
      <c r="B385" s="70" t="str">
        <f t="shared" si="1"/>
        <v/>
      </c>
      <c r="C385" s="208" t="str">
        <f>IF(IFERROR(IF(D385="","",VALUE(LEFT(D385,1))),"IN")="IN",IF(D385="I","KIỆN 1",$V$6&amp;" "&amp;MAX($AD$13:$AD384)+INDEX($C$13:N384,MATCH($V$6&amp;" "&amp;MAX($AD$13:$AD384),$C$13:$C384,0),12)),"")</f>
        <v/>
      </c>
      <c r="D385" s="210" t="str">
        <f>IF('BOM_Phan II'!$X385=1,'BOM_Phan II'!C385,"")</f>
        <v/>
      </c>
      <c r="E385" s="210" t="str">
        <f>IF('BOM_Phan II'!$X385=1,'BOM_Phan II'!D385,"")</f>
        <v/>
      </c>
      <c r="F385" s="210" t="str">
        <f>IF('BOM_Phan II'!$X385=1,'BOM_Phan II'!E385,"")</f>
        <v/>
      </c>
      <c r="G385" s="210" t="str">
        <f>IF('BOM_Phan II'!$X385=1,'BOM_Phan II'!F385,"")</f>
        <v/>
      </c>
      <c r="H385" s="210" t="str">
        <f>IF('BOM_Phan II'!$X385=1,'BOM_Phan II'!G385,"")</f>
        <v/>
      </c>
      <c r="I385" s="210" t="str">
        <f>IF('BOM_Phan II'!$X385=1,'BOM_Phan II'!H385,"")</f>
        <v/>
      </c>
      <c r="J385" s="210" t="str">
        <f t="shared" ref="J385:J406" si="71">IF(C385&lt;&gt;"",C385&amp;"_"&amp;$E$6,"")</f>
        <v/>
      </c>
      <c r="K385" s="210" t="str">
        <f t="shared" si="65"/>
        <v/>
      </c>
      <c r="L385" s="210" t="str">
        <f t="shared" si="66"/>
        <v/>
      </c>
      <c r="M385" s="210" t="str">
        <f t="shared" si="67"/>
        <v/>
      </c>
      <c r="N385" s="210" t="str">
        <f t="shared" ref="N385:N406" si="72">IF(C385&lt;&gt;"",I385,"")</f>
        <v/>
      </c>
      <c r="O385" s="210" t="str">
        <f t="shared" ref="O385:O406" si="73">IF(C385&lt;&gt;"",$O$13,"")</f>
        <v/>
      </c>
      <c r="P385" s="84" t="str">
        <f t="shared" si="64"/>
        <v/>
      </c>
      <c r="Q385" s="209"/>
      <c r="R385" s="70" t="str">
        <f>IF(S385="IN",'BOM_Phan II'!$Y$3,"")</f>
        <v/>
      </c>
      <c r="S385" s="69" t="str">
        <f t="shared" si="4"/>
        <v/>
      </c>
      <c r="T385">
        <f t="shared" si="68"/>
        <v>6</v>
      </c>
      <c r="U385" t="str">
        <f t="shared" ref="U385:U406" si="74">IF(C385="",U384,C385)</f>
        <v>KIỆN 4</v>
      </c>
      <c r="V385" t="str">
        <f>IFERROR(IF(C385&lt;&gt;"","",IF('BOM_Phan II'!$X385=1,'BOM_Phan II'!Y385*$S$6,"")),"")</f>
        <v/>
      </c>
      <c r="W385" s="3" t="str">
        <f t="shared" si="69"/>
        <v>KIỆN</v>
      </c>
      <c r="AD385" s="3" t="str">
        <f t="shared" si="70"/>
        <v/>
      </c>
    </row>
    <row r="386" spans="1:30" ht="27" hidden="1" customHeight="1">
      <c r="A386" s="70" t="str">
        <f t="shared" si="0"/>
        <v/>
      </c>
      <c r="B386" s="70" t="str">
        <f t="shared" si="1"/>
        <v/>
      </c>
      <c r="C386" s="208" t="str">
        <f>IF(IFERROR(IF(D386="","",VALUE(LEFT(D386,1))),"IN")="IN",IF(D386="I","KIỆN 1",$V$6&amp;" "&amp;MAX($AD$13:$AD385)+INDEX($C$13:N385,MATCH($V$6&amp;" "&amp;MAX($AD$13:$AD385),$C$13:$C385,0),12)),"")</f>
        <v/>
      </c>
      <c r="D386" s="210" t="str">
        <f>IF('BOM_Phan II'!$X386=1,'BOM_Phan II'!C386,"")</f>
        <v/>
      </c>
      <c r="E386" s="210" t="str">
        <f>IF('BOM_Phan II'!$X386=1,'BOM_Phan II'!D386,"")</f>
        <v/>
      </c>
      <c r="F386" s="210" t="str">
        <f>IF('BOM_Phan II'!$X386=1,'BOM_Phan II'!E386,"")</f>
        <v/>
      </c>
      <c r="G386" s="210" t="str">
        <f>IF('BOM_Phan II'!$X386=1,'BOM_Phan II'!F386,"")</f>
        <v/>
      </c>
      <c r="H386" s="210" t="str">
        <f>IF('BOM_Phan II'!$X386=1,'BOM_Phan II'!G386,"")</f>
        <v/>
      </c>
      <c r="I386" s="210" t="str">
        <f>IF('BOM_Phan II'!$X386=1,'BOM_Phan II'!H386,"")</f>
        <v/>
      </c>
      <c r="J386" s="210" t="str">
        <f t="shared" si="71"/>
        <v/>
      </c>
      <c r="K386" s="210" t="str">
        <f t="shared" si="65"/>
        <v/>
      </c>
      <c r="L386" s="210" t="str">
        <f t="shared" si="66"/>
        <v/>
      </c>
      <c r="M386" s="210" t="str">
        <f t="shared" si="67"/>
        <v/>
      </c>
      <c r="N386" s="210" t="str">
        <f t="shared" si="72"/>
        <v/>
      </c>
      <c r="O386" s="210" t="str">
        <f t="shared" si="73"/>
        <v/>
      </c>
      <c r="P386" s="84" t="str">
        <f t="shared" si="64"/>
        <v/>
      </c>
      <c r="Q386" s="209"/>
      <c r="R386" s="70" t="str">
        <f>IF(S386="IN",'BOM_Phan II'!$Y$3,"")</f>
        <v/>
      </c>
      <c r="S386" s="69" t="str">
        <f t="shared" si="4"/>
        <v/>
      </c>
      <c r="T386">
        <f t="shared" si="68"/>
        <v>6</v>
      </c>
      <c r="U386" t="str">
        <f t="shared" si="74"/>
        <v>KIỆN 4</v>
      </c>
      <c r="V386" t="str">
        <f>IFERROR(IF(C386&lt;&gt;"","",IF('BOM_Phan II'!$X386=1,'BOM_Phan II'!Y386*$S$6,"")),"")</f>
        <v/>
      </c>
      <c r="W386" s="3" t="str">
        <f t="shared" si="69"/>
        <v>KIỆN</v>
      </c>
      <c r="AD386" s="3" t="str">
        <f t="shared" si="70"/>
        <v/>
      </c>
    </row>
    <row r="387" spans="1:30" ht="27" hidden="1" customHeight="1">
      <c r="A387" s="70" t="str">
        <f t="shared" si="0"/>
        <v/>
      </c>
      <c r="B387" s="70" t="str">
        <f t="shared" si="1"/>
        <v/>
      </c>
      <c r="C387" s="208" t="str">
        <f>IF(IFERROR(IF(D387="","",VALUE(LEFT(D387,1))),"IN")="IN",IF(D387="I","KIỆN 1",$V$6&amp;" "&amp;MAX($AD$13:$AD386)+INDEX($C$13:N386,MATCH($V$6&amp;" "&amp;MAX($AD$13:$AD386),$C$13:$C386,0),12)),"")</f>
        <v/>
      </c>
      <c r="D387" s="210" t="str">
        <f>IF('BOM_Phan II'!$X387=1,'BOM_Phan II'!C387,"")</f>
        <v/>
      </c>
      <c r="E387" s="210" t="str">
        <f>IF('BOM_Phan II'!$X387=1,'BOM_Phan II'!D387,"")</f>
        <v/>
      </c>
      <c r="F387" s="210" t="str">
        <f>IF('BOM_Phan II'!$X387=1,'BOM_Phan II'!E387,"")</f>
        <v/>
      </c>
      <c r="G387" s="210" t="str">
        <f>IF('BOM_Phan II'!$X387=1,'BOM_Phan II'!F387,"")</f>
        <v/>
      </c>
      <c r="H387" s="210" t="str">
        <f>IF('BOM_Phan II'!$X387=1,'BOM_Phan II'!G387,"")</f>
        <v/>
      </c>
      <c r="I387" s="210" t="str">
        <f>IF('BOM_Phan II'!$X387=1,'BOM_Phan II'!H387,"")</f>
        <v/>
      </c>
      <c r="J387" s="210" t="str">
        <f t="shared" si="71"/>
        <v/>
      </c>
      <c r="K387" s="210" t="str">
        <f t="shared" si="65"/>
        <v/>
      </c>
      <c r="L387" s="210" t="str">
        <f t="shared" si="66"/>
        <v/>
      </c>
      <c r="M387" s="210" t="str">
        <f t="shared" si="67"/>
        <v/>
      </c>
      <c r="N387" s="210" t="str">
        <f t="shared" si="72"/>
        <v/>
      </c>
      <c r="O387" s="210" t="str">
        <f t="shared" si="73"/>
        <v/>
      </c>
      <c r="P387" s="84" t="str">
        <f t="shared" si="64"/>
        <v/>
      </c>
      <c r="Q387" s="209"/>
      <c r="R387" s="70" t="str">
        <f>IF(S387="IN",'BOM_Phan II'!$Y$3,"")</f>
        <v/>
      </c>
      <c r="S387" s="69" t="str">
        <f t="shared" si="4"/>
        <v/>
      </c>
      <c r="T387">
        <f t="shared" si="68"/>
        <v>6</v>
      </c>
      <c r="U387" t="str">
        <f t="shared" si="74"/>
        <v>KIỆN 4</v>
      </c>
      <c r="V387" t="str">
        <f>IFERROR(IF(C387&lt;&gt;"","",IF('BOM_Phan II'!$X387=1,'BOM_Phan II'!Y387*$S$6,"")),"")</f>
        <v/>
      </c>
      <c r="W387" s="3" t="str">
        <f t="shared" si="69"/>
        <v>KIỆN</v>
      </c>
      <c r="AD387" s="3" t="str">
        <f t="shared" si="70"/>
        <v/>
      </c>
    </row>
    <row r="388" spans="1:30" ht="27" hidden="1" customHeight="1">
      <c r="A388" s="70" t="str">
        <f t="shared" si="0"/>
        <v/>
      </c>
      <c r="B388" s="70" t="str">
        <f t="shared" si="1"/>
        <v/>
      </c>
      <c r="C388" s="208" t="str">
        <f>IF(IFERROR(IF(D388="","",VALUE(LEFT(D388,1))),"IN")="IN",IF(D388="I","KIỆN 1",$V$6&amp;" "&amp;MAX($AD$13:$AD387)+INDEX($C$13:N387,MATCH($V$6&amp;" "&amp;MAX($AD$13:$AD387),$C$13:$C387,0),12)),"")</f>
        <v/>
      </c>
      <c r="D388" s="210" t="str">
        <f>IF('BOM_Phan II'!$X388=1,'BOM_Phan II'!C388,"")</f>
        <v/>
      </c>
      <c r="E388" s="210" t="str">
        <f>IF('BOM_Phan II'!$X388=1,'BOM_Phan II'!D388,"")</f>
        <v/>
      </c>
      <c r="F388" s="210" t="str">
        <f>IF('BOM_Phan II'!$X388=1,'BOM_Phan II'!E388,"")</f>
        <v/>
      </c>
      <c r="G388" s="210" t="str">
        <f>IF('BOM_Phan II'!$X388=1,'BOM_Phan II'!F388,"")</f>
        <v/>
      </c>
      <c r="H388" s="210" t="str">
        <f>IF('BOM_Phan II'!$X388=1,'BOM_Phan II'!G388,"")</f>
        <v/>
      </c>
      <c r="I388" s="210" t="str">
        <f>IF('BOM_Phan II'!$X388=1,'BOM_Phan II'!H388,"")</f>
        <v/>
      </c>
      <c r="J388" s="210" t="str">
        <f t="shared" si="71"/>
        <v/>
      </c>
      <c r="K388" s="210" t="str">
        <f t="shared" si="65"/>
        <v/>
      </c>
      <c r="L388" s="210" t="str">
        <f t="shared" si="66"/>
        <v/>
      </c>
      <c r="M388" s="210" t="str">
        <f t="shared" si="67"/>
        <v/>
      </c>
      <c r="N388" s="210" t="str">
        <f t="shared" si="72"/>
        <v/>
      </c>
      <c r="O388" s="210" t="str">
        <f t="shared" si="73"/>
        <v/>
      </c>
      <c r="P388" s="84" t="str">
        <f t="shared" si="64"/>
        <v/>
      </c>
      <c r="Q388" s="209"/>
      <c r="R388" s="70" t="str">
        <f>IF(S388="IN",'BOM_Phan II'!$Y$3,"")</f>
        <v/>
      </c>
      <c r="S388" s="69" t="str">
        <f t="shared" si="4"/>
        <v/>
      </c>
      <c r="T388">
        <f t="shared" si="68"/>
        <v>6</v>
      </c>
      <c r="U388" t="str">
        <f t="shared" si="74"/>
        <v>KIỆN 4</v>
      </c>
      <c r="V388" t="str">
        <f>IFERROR(IF(C388&lt;&gt;"","",IF('BOM_Phan II'!$X388=1,'BOM_Phan II'!Y388*$S$6,"")),"")</f>
        <v/>
      </c>
      <c r="W388" s="3" t="str">
        <f t="shared" si="69"/>
        <v>KIỆN</v>
      </c>
      <c r="AD388" s="3" t="str">
        <f t="shared" si="70"/>
        <v/>
      </c>
    </row>
    <row r="389" spans="1:30" ht="27" hidden="1" customHeight="1">
      <c r="A389" s="70" t="str">
        <f t="shared" si="0"/>
        <v/>
      </c>
      <c r="B389" s="70" t="str">
        <f t="shared" si="1"/>
        <v/>
      </c>
      <c r="C389" s="208" t="str">
        <f>IF(IFERROR(IF(D389="","",VALUE(LEFT(D389,1))),"IN")="IN",IF(D389="I","KIỆN 1",$V$6&amp;" "&amp;MAX($AD$13:$AD388)+INDEX($C$13:N388,MATCH($V$6&amp;" "&amp;MAX($AD$13:$AD388),$C$13:$C388,0),12)),"")</f>
        <v/>
      </c>
      <c r="D389" s="210" t="str">
        <f>IF('BOM_Phan II'!$X389=1,'BOM_Phan II'!C389,"")</f>
        <v/>
      </c>
      <c r="E389" s="210" t="str">
        <f>IF('BOM_Phan II'!$X389=1,'BOM_Phan II'!D389,"")</f>
        <v/>
      </c>
      <c r="F389" s="210" t="str">
        <f>IF('BOM_Phan II'!$X389=1,'BOM_Phan II'!E389,"")</f>
        <v/>
      </c>
      <c r="G389" s="210" t="str">
        <f>IF('BOM_Phan II'!$X389=1,'BOM_Phan II'!F389,"")</f>
        <v/>
      </c>
      <c r="H389" s="210" t="str">
        <f>IF('BOM_Phan II'!$X389=1,'BOM_Phan II'!G389,"")</f>
        <v/>
      </c>
      <c r="I389" s="210" t="str">
        <f>IF('BOM_Phan II'!$X389=1,'BOM_Phan II'!H389,"")</f>
        <v/>
      </c>
      <c r="J389" s="210" t="str">
        <f t="shared" si="71"/>
        <v/>
      </c>
      <c r="K389" s="210" t="str">
        <f t="shared" si="65"/>
        <v/>
      </c>
      <c r="L389" s="210" t="str">
        <f t="shared" si="66"/>
        <v/>
      </c>
      <c r="M389" s="210" t="str">
        <f t="shared" si="67"/>
        <v/>
      </c>
      <c r="N389" s="210" t="str">
        <f t="shared" si="72"/>
        <v/>
      </c>
      <c r="O389" s="210" t="str">
        <f t="shared" si="73"/>
        <v/>
      </c>
      <c r="P389" s="84" t="str">
        <f t="shared" si="64"/>
        <v/>
      </c>
      <c r="Q389" s="209"/>
      <c r="R389" s="70" t="str">
        <f>IF(S389="IN",'BOM_Phan II'!$Y$3,"")</f>
        <v/>
      </c>
      <c r="S389" s="69" t="str">
        <f t="shared" si="4"/>
        <v/>
      </c>
      <c r="T389">
        <f t="shared" si="68"/>
        <v>6</v>
      </c>
      <c r="U389" t="str">
        <f t="shared" si="74"/>
        <v>KIỆN 4</v>
      </c>
      <c r="V389" t="str">
        <f>IFERROR(IF(C389&lt;&gt;"","",IF('BOM_Phan II'!$X389=1,'BOM_Phan II'!Y389*$S$6,"")),"")</f>
        <v/>
      </c>
      <c r="W389" s="3" t="str">
        <f t="shared" si="69"/>
        <v>KIỆN</v>
      </c>
      <c r="AD389" s="3" t="str">
        <f t="shared" si="70"/>
        <v/>
      </c>
    </row>
    <row r="390" spans="1:30" ht="27" hidden="1" customHeight="1">
      <c r="A390" s="70" t="str">
        <f t="shared" si="0"/>
        <v/>
      </c>
      <c r="B390" s="70" t="str">
        <f t="shared" si="1"/>
        <v/>
      </c>
      <c r="C390" s="208" t="str">
        <f>IF(IFERROR(IF(D390="","",VALUE(LEFT(D390,1))),"IN")="IN",IF(D390="I","KIỆN 1",$V$6&amp;" "&amp;MAX($AD$13:$AD389)+INDEX($C$13:N389,MATCH($V$6&amp;" "&amp;MAX($AD$13:$AD389),$C$13:$C389,0),12)),"")</f>
        <v/>
      </c>
      <c r="D390" s="210" t="str">
        <f>IF('BOM_Phan II'!$X390=1,'BOM_Phan II'!C390,"")</f>
        <v/>
      </c>
      <c r="E390" s="210" t="str">
        <f>IF('BOM_Phan II'!$X390=1,'BOM_Phan II'!D390,"")</f>
        <v/>
      </c>
      <c r="F390" s="210" t="str">
        <f>IF('BOM_Phan II'!$X390=1,'BOM_Phan II'!E390,"")</f>
        <v/>
      </c>
      <c r="G390" s="210" t="str">
        <f>IF('BOM_Phan II'!$X390=1,'BOM_Phan II'!F390,"")</f>
        <v/>
      </c>
      <c r="H390" s="210" t="str">
        <f>IF('BOM_Phan II'!$X390=1,'BOM_Phan II'!G390,"")</f>
        <v/>
      </c>
      <c r="I390" s="210" t="str">
        <f>IF('BOM_Phan II'!$X390=1,'BOM_Phan II'!H390,"")</f>
        <v/>
      </c>
      <c r="J390" s="210" t="str">
        <f t="shared" si="71"/>
        <v/>
      </c>
      <c r="K390" s="210" t="str">
        <f t="shared" si="65"/>
        <v/>
      </c>
      <c r="L390" s="210" t="str">
        <f t="shared" si="66"/>
        <v/>
      </c>
      <c r="M390" s="210" t="str">
        <f t="shared" si="67"/>
        <v/>
      </c>
      <c r="N390" s="210" t="str">
        <f t="shared" si="72"/>
        <v/>
      </c>
      <c r="O390" s="210" t="str">
        <f t="shared" si="73"/>
        <v/>
      </c>
      <c r="P390" s="84" t="str">
        <f t="shared" si="64"/>
        <v/>
      </c>
      <c r="Q390" s="209"/>
      <c r="R390" s="70" t="str">
        <f>IF(S390="IN",'BOM_Phan II'!$Y$3,"")</f>
        <v/>
      </c>
      <c r="S390" s="69" t="str">
        <f t="shared" si="4"/>
        <v/>
      </c>
      <c r="T390">
        <f t="shared" si="68"/>
        <v>6</v>
      </c>
      <c r="U390" t="str">
        <f t="shared" si="74"/>
        <v>KIỆN 4</v>
      </c>
      <c r="V390" t="str">
        <f>IFERROR(IF(C390&lt;&gt;"","",IF('BOM_Phan II'!$X390=1,'BOM_Phan II'!Y390*$S$6,"")),"")</f>
        <v/>
      </c>
      <c r="W390" s="3" t="str">
        <f t="shared" si="69"/>
        <v>KIỆN</v>
      </c>
      <c r="AD390" s="3" t="str">
        <f t="shared" si="70"/>
        <v/>
      </c>
    </row>
    <row r="391" spans="1:30" ht="27" hidden="1" customHeight="1">
      <c r="A391" s="70" t="str">
        <f t="shared" si="0"/>
        <v/>
      </c>
      <c r="B391" s="70" t="str">
        <f t="shared" si="1"/>
        <v/>
      </c>
      <c r="C391" s="208" t="str">
        <f>IF(IFERROR(IF(D391="","",VALUE(LEFT(D391,1))),"IN")="IN",IF(D391="I","KIỆN 1",$V$6&amp;" "&amp;MAX($AD$13:$AD390)+INDEX($C$13:N390,MATCH($V$6&amp;" "&amp;MAX($AD$13:$AD390),$C$13:$C390,0),12)),"")</f>
        <v/>
      </c>
      <c r="D391" s="210" t="str">
        <f>IF('BOM_Phan II'!$X391=1,'BOM_Phan II'!C391,"")</f>
        <v/>
      </c>
      <c r="E391" s="210" t="str">
        <f>IF('BOM_Phan II'!$X391=1,'BOM_Phan II'!D391,"")</f>
        <v/>
      </c>
      <c r="F391" s="210" t="str">
        <f>IF('BOM_Phan II'!$X391=1,'BOM_Phan II'!E391,"")</f>
        <v/>
      </c>
      <c r="G391" s="210" t="str">
        <f>IF('BOM_Phan II'!$X391=1,'BOM_Phan II'!F391,"")</f>
        <v/>
      </c>
      <c r="H391" s="210" t="str">
        <f>IF('BOM_Phan II'!$X391=1,'BOM_Phan II'!G391,"")</f>
        <v/>
      </c>
      <c r="I391" s="210" t="str">
        <f>IF('BOM_Phan II'!$X391=1,'BOM_Phan II'!H391,"")</f>
        <v/>
      </c>
      <c r="J391" s="210" t="str">
        <f t="shared" si="71"/>
        <v/>
      </c>
      <c r="K391" s="210" t="str">
        <f t="shared" si="65"/>
        <v/>
      </c>
      <c r="L391" s="210" t="str">
        <f t="shared" si="66"/>
        <v/>
      </c>
      <c r="M391" s="210" t="str">
        <f t="shared" si="67"/>
        <v/>
      </c>
      <c r="N391" s="210" t="str">
        <f t="shared" si="72"/>
        <v/>
      </c>
      <c r="O391" s="210" t="str">
        <f t="shared" si="73"/>
        <v/>
      </c>
      <c r="P391" s="84" t="str">
        <f t="shared" si="64"/>
        <v/>
      </c>
      <c r="Q391" s="209"/>
      <c r="R391" s="70" t="str">
        <f>IF(S391="IN",'BOM_Phan II'!$Y$3,"")</f>
        <v/>
      </c>
      <c r="S391" s="69" t="str">
        <f t="shared" si="4"/>
        <v/>
      </c>
      <c r="T391">
        <f t="shared" si="68"/>
        <v>6</v>
      </c>
      <c r="U391" t="str">
        <f t="shared" si="74"/>
        <v>KIỆN 4</v>
      </c>
      <c r="V391" t="str">
        <f>IFERROR(IF(C391&lt;&gt;"","",IF('BOM_Phan II'!$X391=1,'BOM_Phan II'!Y391*$S$6,"")),"")</f>
        <v/>
      </c>
      <c r="W391" s="3" t="str">
        <f t="shared" si="69"/>
        <v>KIỆN</v>
      </c>
      <c r="AD391" s="3" t="str">
        <f t="shared" si="70"/>
        <v/>
      </c>
    </row>
    <row r="392" spans="1:30" ht="27" hidden="1" customHeight="1">
      <c r="A392" s="70" t="str">
        <f t="shared" si="0"/>
        <v/>
      </c>
      <c r="B392" s="70" t="str">
        <f t="shared" si="1"/>
        <v/>
      </c>
      <c r="C392" s="208" t="str">
        <f>IF(IFERROR(IF(D392="","",VALUE(LEFT(D392,1))),"IN")="IN",IF(D392="I","KIỆN 1",$V$6&amp;" "&amp;MAX($AD$13:$AD391)+INDEX($C$13:N391,MATCH($V$6&amp;" "&amp;MAX($AD$13:$AD391),$C$13:$C391,0),12)),"")</f>
        <v/>
      </c>
      <c r="D392" s="210" t="str">
        <f>IF('BOM_Phan II'!$X392=1,'BOM_Phan II'!C392,"")</f>
        <v/>
      </c>
      <c r="E392" s="210" t="str">
        <f>IF('BOM_Phan II'!$X392=1,'BOM_Phan II'!D392,"")</f>
        <v/>
      </c>
      <c r="F392" s="210" t="str">
        <f>IF('BOM_Phan II'!$X392=1,'BOM_Phan II'!E392,"")</f>
        <v/>
      </c>
      <c r="G392" s="210" t="str">
        <f>IF('BOM_Phan II'!$X392=1,'BOM_Phan II'!F392,"")</f>
        <v/>
      </c>
      <c r="H392" s="210" t="str">
        <f>IF('BOM_Phan II'!$X392=1,'BOM_Phan II'!G392,"")</f>
        <v/>
      </c>
      <c r="I392" s="210" t="str">
        <f>IF('BOM_Phan II'!$X392=1,'BOM_Phan II'!H392,"")</f>
        <v/>
      </c>
      <c r="J392" s="210" t="str">
        <f t="shared" si="71"/>
        <v/>
      </c>
      <c r="K392" s="210" t="str">
        <f t="shared" si="65"/>
        <v/>
      </c>
      <c r="L392" s="210" t="str">
        <f t="shared" si="66"/>
        <v/>
      </c>
      <c r="M392" s="210" t="str">
        <f t="shared" si="67"/>
        <v/>
      </c>
      <c r="N392" s="210" t="str">
        <f t="shared" si="72"/>
        <v/>
      </c>
      <c r="O392" s="210" t="str">
        <f t="shared" si="73"/>
        <v/>
      </c>
      <c r="P392" s="84" t="str">
        <f t="shared" si="64"/>
        <v/>
      </c>
      <c r="Q392" s="209"/>
      <c r="R392" s="70" t="str">
        <f>IF(S392="IN",'BOM_Phan II'!$Y$3,"")</f>
        <v/>
      </c>
      <c r="S392" s="69" t="str">
        <f t="shared" si="4"/>
        <v/>
      </c>
      <c r="T392">
        <f t="shared" si="68"/>
        <v>6</v>
      </c>
      <c r="U392" t="str">
        <f t="shared" si="74"/>
        <v>KIỆN 4</v>
      </c>
      <c r="V392" t="str">
        <f>IFERROR(IF(C392&lt;&gt;"","",IF('BOM_Phan II'!$X392=1,'BOM_Phan II'!Y392*$S$6,"")),"")</f>
        <v/>
      </c>
      <c r="W392" s="3" t="str">
        <f t="shared" si="69"/>
        <v>KIỆN</v>
      </c>
      <c r="AD392" s="3" t="str">
        <f t="shared" si="70"/>
        <v/>
      </c>
    </row>
    <row r="393" spans="1:30" ht="27" hidden="1" customHeight="1">
      <c r="A393" s="70" t="str">
        <f t="shared" si="0"/>
        <v/>
      </c>
      <c r="B393" s="70" t="str">
        <f t="shared" si="1"/>
        <v/>
      </c>
      <c r="C393" s="208" t="str">
        <f>IF(IFERROR(IF(D393="","",VALUE(LEFT(D393,1))),"IN")="IN",IF(D393="I","KIỆN 1",$V$6&amp;" "&amp;MAX($AD$13:$AD392)+INDEX($C$13:N392,MATCH($V$6&amp;" "&amp;MAX($AD$13:$AD392),$C$13:$C392,0),12)),"")</f>
        <v/>
      </c>
      <c r="D393" s="210" t="str">
        <f>IF('BOM_Phan II'!$X393=1,'BOM_Phan II'!C393,"")</f>
        <v/>
      </c>
      <c r="E393" s="210" t="str">
        <f>IF('BOM_Phan II'!$X393=1,'BOM_Phan II'!D393,"")</f>
        <v/>
      </c>
      <c r="F393" s="210" t="str">
        <f>IF('BOM_Phan II'!$X393=1,'BOM_Phan II'!E393,"")</f>
        <v/>
      </c>
      <c r="G393" s="210" t="str">
        <f>IF('BOM_Phan II'!$X393=1,'BOM_Phan II'!F393,"")</f>
        <v/>
      </c>
      <c r="H393" s="210" t="str">
        <f>IF('BOM_Phan II'!$X393=1,'BOM_Phan II'!G393,"")</f>
        <v/>
      </c>
      <c r="I393" s="210" t="str">
        <f>IF('BOM_Phan II'!$X393=1,'BOM_Phan II'!H393,"")</f>
        <v/>
      </c>
      <c r="J393" s="210" t="str">
        <f t="shared" si="71"/>
        <v/>
      </c>
      <c r="K393" s="210" t="str">
        <f t="shared" si="65"/>
        <v/>
      </c>
      <c r="L393" s="210" t="str">
        <f t="shared" si="66"/>
        <v/>
      </c>
      <c r="M393" s="210" t="str">
        <f t="shared" si="67"/>
        <v/>
      </c>
      <c r="N393" s="210" t="str">
        <f t="shared" si="72"/>
        <v/>
      </c>
      <c r="O393" s="210" t="str">
        <f t="shared" si="73"/>
        <v/>
      </c>
      <c r="P393" s="84" t="str">
        <f t="shared" si="64"/>
        <v/>
      </c>
      <c r="Q393" s="209"/>
      <c r="R393" s="70" t="str">
        <f>IF(S393="IN",'BOM_Phan II'!$Y$3,"")</f>
        <v/>
      </c>
      <c r="S393" s="69" t="str">
        <f t="shared" si="4"/>
        <v/>
      </c>
      <c r="T393">
        <f t="shared" si="68"/>
        <v>6</v>
      </c>
      <c r="U393" t="str">
        <f t="shared" si="74"/>
        <v>KIỆN 4</v>
      </c>
      <c r="V393" t="str">
        <f>IFERROR(IF(C393&lt;&gt;"","",IF('BOM_Phan II'!$X393=1,'BOM_Phan II'!Y393*$S$6,"")),"")</f>
        <v/>
      </c>
      <c r="W393" s="3" t="str">
        <f t="shared" si="69"/>
        <v>KIỆN</v>
      </c>
      <c r="AD393" s="3" t="str">
        <f t="shared" si="70"/>
        <v/>
      </c>
    </row>
    <row r="394" spans="1:30" ht="27" hidden="1" customHeight="1">
      <c r="A394" s="70" t="str">
        <f t="shared" si="0"/>
        <v/>
      </c>
      <c r="B394" s="70" t="str">
        <f t="shared" si="1"/>
        <v/>
      </c>
      <c r="C394" s="208" t="str">
        <f>IF(IFERROR(IF(D394="","",VALUE(LEFT(D394,1))),"IN")="IN",IF(D394="I","KIỆN 1",$V$6&amp;" "&amp;MAX($AD$13:$AD393)+INDEX($C$13:N393,MATCH($V$6&amp;" "&amp;MAX($AD$13:$AD393),$C$13:$C393,0),12)),"")</f>
        <v/>
      </c>
      <c r="D394" s="210" t="str">
        <f>IF('BOM_Phan II'!$X394=1,'BOM_Phan II'!C394,"")</f>
        <v/>
      </c>
      <c r="E394" s="210" t="str">
        <f>IF('BOM_Phan II'!$X394=1,'BOM_Phan II'!D394,"")</f>
        <v/>
      </c>
      <c r="F394" s="210" t="str">
        <f>IF('BOM_Phan II'!$X394=1,'BOM_Phan II'!E394,"")</f>
        <v/>
      </c>
      <c r="G394" s="210" t="str">
        <f>IF('BOM_Phan II'!$X394=1,'BOM_Phan II'!F394,"")</f>
        <v/>
      </c>
      <c r="H394" s="210" t="str">
        <f>IF('BOM_Phan II'!$X394=1,'BOM_Phan II'!G394,"")</f>
        <v/>
      </c>
      <c r="I394" s="210" t="str">
        <f>IF('BOM_Phan II'!$X394=1,'BOM_Phan II'!H394,"")</f>
        <v/>
      </c>
      <c r="J394" s="210" t="str">
        <f t="shared" si="71"/>
        <v/>
      </c>
      <c r="K394" s="210" t="str">
        <f t="shared" si="65"/>
        <v/>
      </c>
      <c r="L394" s="210" t="str">
        <f t="shared" si="66"/>
        <v/>
      </c>
      <c r="M394" s="210" t="str">
        <f t="shared" si="67"/>
        <v/>
      </c>
      <c r="N394" s="210" t="str">
        <f t="shared" si="72"/>
        <v/>
      </c>
      <c r="O394" s="210" t="str">
        <f t="shared" si="73"/>
        <v/>
      </c>
      <c r="P394" s="84" t="str">
        <f t="shared" si="64"/>
        <v/>
      </c>
      <c r="Q394" s="209"/>
      <c r="R394" s="70" t="str">
        <f>IF(S394="IN",'BOM_Phan II'!$Y$3,"")</f>
        <v/>
      </c>
      <c r="S394" s="69" t="str">
        <f t="shared" si="4"/>
        <v/>
      </c>
      <c r="T394">
        <f t="shared" si="68"/>
        <v>6</v>
      </c>
      <c r="U394" t="str">
        <f t="shared" si="74"/>
        <v>KIỆN 4</v>
      </c>
      <c r="V394" t="str">
        <f>IFERROR(IF(C394&lt;&gt;"","",IF('BOM_Phan II'!$X394=1,'BOM_Phan II'!Y394*$S$6,"")),"")</f>
        <v/>
      </c>
      <c r="W394" s="3" t="str">
        <f t="shared" si="69"/>
        <v>KIỆN</v>
      </c>
      <c r="AD394" s="3" t="str">
        <f t="shared" si="70"/>
        <v/>
      </c>
    </row>
    <row r="395" spans="1:30" ht="27" hidden="1" customHeight="1">
      <c r="A395" s="70" t="str">
        <f t="shared" si="0"/>
        <v/>
      </c>
      <c r="B395" s="70" t="str">
        <f t="shared" si="1"/>
        <v/>
      </c>
      <c r="C395" s="208" t="str">
        <f>IF(IFERROR(IF(D395="","",VALUE(LEFT(D395,1))),"IN")="IN",IF(D395="I","KIỆN 1",$V$6&amp;" "&amp;MAX($AD$13:$AD394)+INDEX($C$13:N394,MATCH($V$6&amp;" "&amp;MAX($AD$13:$AD394),$C$13:$C394,0),12)),"")</f>
        <v/>
      </c>
      <c r="D395" s="210" t="str">
        <f>IF('BOM_Phan II'!$X395=1,'BOM_Phan II'!C395,"")</f>
        <v/>
      </c>
      <c r="E395" s="210" t="str">
        <f>IF('BOM_Phan II'!$X395=1,'BOM_Phan II'!D395,"")</f>
        <v/>
      </c>
      <c r="F395" s="210" t="str">
        <f>IF('BOM_Phan II'!$X395=1,'BOM_Phan II'!E395,"")</f>
        <v/>
      </c>
      <c r="G395" s="210" t="str">
        <f>IF('BOM_Phan II'!$X395=1,'BOM_Phan II'!F395,"")</f>
        <v/>
      </c>
      <c r="H395" s="210" t="str">
        <f>IF('BOM_Phan II'!$X395=1,'BOM_Phan II'!G395,"")</f>
        <v/>
      </c>
      <c r="I395" s="210" t="str">
        <f>IF('BOM_Phan II'!$X395=1,'BOM_Phan II'!H395,"")</f>
        <v/>
      </c>
      <c r="J395" s="210" t="str">
        <f t="shared" si="71"/>
        <v/>
      </c>
      <c r="K395" s="210" t="str">
        <f t="shared" si="65"/>
        <v/>
      </c>
      <c r="L395" s="210" t="str">
        <f t="shared" si="66"/>
        <v/>
      </c>
      <c r="M395" s="210" t="str">
        <f t="shared" si="67"/>
        <v/>
      </c>
      <c r="N395" s="210" t="str">
        <f t="shared" si="72"/>
        <v/>
      </c>
      <c r="O395" s="210" t="str">
        <f t="shared" si="73"/>
        <v/>
      </c>
      <c r="P395" s="84" t="str">
        <f t="shared" si="64"/>
        <v/>
      </c>
      <c r="Q395" s="209"/>
      <c r="R395" s="70" t="str">
        <f>IF(S395="IN",'BOM_Phan II'!$Y$3,"")</f>
        <v/>
      </c>
      <c r="S395" s="69" t="str">
        <f t="shared" si="4"/>
        <v/>
      </c>
      <c r="T395">
        <f t="shared" si="68"/>
        <v>6</v>
      </c>
      <c r="U395" t="str">
        <f t="shared" si="74"/>
        <v>KIỆN 4</v>
      </c>
      <c r="V395" t="str">
        <f>IFERROR(IF(C395&lt;&gt;"","",IF('BOM_Phan II'!$X395=1,'BOM_Phan II'!Y395*$S$6,"")),"")</f>
        <v/>
      </c>
      <c r="W395" s="3" t="str">
        <f t="shared" si="69"/>
        <v>KIỆN</v>
      </c>
      <c r="AD395" s="3" t="str">
        <f t="shared" si="70"/>
        <v/>
      </c>
    </row>
    <row r="396" spans="1:30" ht="27" hidden="1" customHeight="1">
      <c r="A396" s="70" t="str">
        <f t="shared" si="0"/>
        <v/>
      </c>
      <c r="B396" s="70" t="str">
        <f t="shared" si="1"/>
        <v/>
      </c>
      <c r="C396" s="208" t="str">
        <f>IF(IFERROR(IF(D396="","",VALUE(LEFT(D396,1))),"IN")="IN",IF(D396="I","KIỆN 1",$V$6&amp;" "&amp;MAX($AD$13:$AD395)+INDEX($C$13:N395,MATCH($V$6&amp;" "&amp;MAX($AD$13:$AD395),$C$13:$C395,0),12)),"")</f>
        <v/>
      </c>
      <c r="D396" s="210" t="str">
        <f>IF('BOM_Phan II'!$X396=1,'BOM_Phan II'!C396,"")</f>
        <v/>
      </c>
      <c r="E396" s="210" t="str">
        <f>IF('BOM_Phan II'!$X396=1,'BOM_Phan II'!D396,"")</f>
        <v/>
      </c>
      <c r="F396" s="210" t="str">
        <f>IF('BOM_Phan II'!$X396=1,'BOM_Phan II'!E396,"")</f>
        <v/>
      </c>
      <c r="G396" s="210" t="str">
        <f>IF('BOM_Phan II'!$X396=1,'BOM_Phan II'!F396,"")</f>
        <v/>
      </c>
      <c r="H396" s="210" t="str">
        <f>IF('BOM_Phan II'!$X396=1,'BOM_Phan II'!G396,"")</f>
        <v/>
      </c>
      <c r="I396" s="210" t="str">
        <f>IF('BOM_Phan II'!$X396=1,'BOM_Phan II'!H396,"")</f>
        <v/>
      </c>
      <c r="J396" s="210" t="str">
        <f t="shared" si="71"/>
        <v/>
      </c>
      <c r="K396" s="210" t="str">
        <f t="shared" si="65"/>
        <v/>
      </c>
      <c r="L396" s="210" t="str">
        <f t="shared" si="66"/>
        <v/>
      </c>
      <c r="M396" s="210" t="str">
        <f t="shared" si="67"/>
        <v/>
      </c>
      <c r="N396" s="210" t="str">
        <f t="shared" si="72"/>
        <v/>
      </c>
      <c r="O396" s="210" t="str">
        <f t="shared" si="73"/>
        <v/>
      </c>
      <c r="P396" s="84" t="str">
        <f t="shared" si="64"/>
        <v/>
      </c>
      <c r="Q396" s="209"/>
      <c r="R396" s="70" t="str">
        <f>IF(S396="IN",'BOM_Phan II'!$Y$3,"")</f>
        <v/>
      </c>
      <c r="S396" s="69" t="str">
        <f t="shared" si="4"/>
        <v/>
      </c>
      <c r="T396">
        <f t="shared" si="68"/>
        <v>6</v>
      </c>
      <c r="U396" t="str">
        <f t="shared" si="74"/>
        <v>KIỆN 4</v>
      </c>
      <c r="V396" t="str">
        <f>IFERROR(IF(C396&lt;&gt;"","",IF('BOM_Phan II'!$X396=1,'BOM_Phan II'!Y396*$S$6,"")),"")</f>
        <v/>
      </c>
      <c r="W396" s="3" t="str">
        <f t="shared" si="69"/>
        <v>KIỆN</v>
      </c>
      <c r="AD396" s="3" t="str">
        <f t="shared" si="70"/>
        <v/>
      </c>
    </row>
    <row r="397" spans="1:30" ht="27" hidden="1" customHeight="1">
      <c r="A397" s="70" t="str">
        <f t="shared" si="0"/>
        <v/>
      </c>
      <c r="B397" s="70" t="str">
        <f t="shared" si="1"/>
        <v/>
      </c>
      <c r="C397" s="208" t="str">
        <f>IF(IFERROR(IF(D397="","",VALUE(LEFT(D397,1))),"IN")="IN",IF(D397="I","KIỆN 1",$V$6&amp;" "&amp;MAX($AD$13:$AD396)+INDEX($C$13:N396,MATCH($V$6&amp;" "&amp;MAX($AD$13:$AD396),$C$13:$C396,0),12)),"")</f>
        <v/>
      </c>
      <c r="D397" s="210" t="str">
        <f>IF('BOM_Phan II'!$X397=1,'BOM_Phan II'!C397,"")</f>
        <v/>
      </c>
      <c r="E397" s="210" t="str">
        <f>IF('BOM_Phan II'!$X397=1,'BOM_Phan II'!D397,"")</f>
        <v/>
      </c>
      <c r="F397" s="210" t="str">
        <f>IF('BOM_Phan II'!$X397=1,'BOM_Phan II'!E397,"")</f>
        <v/>
      </c>
      <c r="G397" s="210" t="str">
        <f>IF('BOM_Phan II'!$X397=1,'BOM_Phan II'!F397,"")</f>
        <v/>
      </c>
      <c r="H397" s="210" t="str">
        <f>IF('BOM_Phan II'!$X397=1,'BOM_Phan II'!G397,"")</f>
        <v/>
      </c>
      <c r="I397" s="210" t="str">
        <f>IF('BOM_Phan II'!$X397=1,'BOM_Phan II'!H397,"")</f>
        <v/>
      </c>
      <c r="J397" s="210" t="str">
        <f t="shared" si="71"/>
        <v/>
      </c>
      <c r="K397" s="210" t="str">
        <f t="shared" si="65"/>
        <v/>
      </c>
      <c r="L397" s="210" t="str">
        <f t="shared" si="66"/>
        <v/>
      </c>
      <c r="M397" s="210" t="str">
        <f t="shared" si="67"/>
        <v/>
      </c>
      <c r="N397" s="210" t="str">
        <f t="shared" si="72"/>
        <v/>
      </c>
      <c r="O397" s="210" t="str">
        <f t="shared" si="73"/>
        <v/>
      </c>
      <c r="P397" s="84" t="str">
        <f t="shared" ref="P397:P406" si="75">IFERROR(IF(C397&lt;&gt;"",SUMIFS($V$13:$V$406,$U$13:$U$406,C397),V397),"")</f>
        <v/>
      </c>
      <c r="Q397" s="209"/>
      <c r="R397" s="70" t="str">
        <f>IF(S397="IN",'BOM_Phan II'!$Y$3,"")</f>
        <v/>
      </c>
      <c r="S397" s="69" t="str">
        <f t="shared" si="4"/>
        <v/>
      </c>
      <c r="T397">
        <f t="shared" si="68"/>
        <v>6</v>
      </c>
      <c r="U397" t="str">
        <f t="shared" si="74"/>
        <v>KIỆN 4</v>
      </c>
      <c r="V397" t="str">
        <f>IFERROR(IF(C397&lt;&gt;"","",IF('BOM_Phan II'!$X397=1,'BOM_Phan II'!Y397*$S$6,"")),"")</f>
        <v/>
      </c>
      <c r="W397" s="3" t="str">
        <f t="shared" si="69"/>
        <v>KIỆN</v>
      </c>
      <c r="AD397" s="3" t="str">
        <f t="shared" si="70"/>
        <v/>
      </c>
    </row>
    <row r="398" spans="1:30" ht="27" hidden="1" customHeight="1">
      <c r="A398" s="70" t="str">
        <f t="shared" si="0"/>
        <v/>
      </c>
      <c r="B398" s="70" t="str">
        <f t="shared" si="1"/>
        <v/>
      </c>
      <c r="C398" s="208" t="str">
        <f>IF(IFERROR(IF(D398="","",VALUE(LEFT(D398,1))),"IN")="IN",IF(D398="I","KIỆN 1",$V$6&amp;" "&amp;MAX($AD$13:$AD397)+INDEX($C$13:N397,MATCH($V$6&amp;" "&amp;MAX($AD$13:$AD397),$C$13:$C397,0),12)),"")</f>
        <v/>
      </c>
      <c r="D398" s="210" t="str">
        <f>IF('BOM_Phan II'!$X398=1,'BOM_Phan II'!C398,"")</f>
        <v/>
      </c>
      <c r="E398" s="210" t="str">
        <f>IF('BOM_Phan II'!$X398=1,'BOM_Phan II'!D398,"")</f>
        <v/>
      </c>
      <c r="F398" s="210" t="str">
        <f>IF('BOM_Phan II'!$X398=1,'BOM_Phan II'!E398,"")</f>
        <v/>
      </c>
      <c r="G398" s="210" t="str">
        <f>IF('BOM_Phan II'!$X398=1,'BOM_Phan II'!F398,"")</f>
        <v/>
      </c>
      <c r="H398" s="210" t="str">
        <f>IF('BOM_Phan II'!$X398=1,'BOM_Phan II'!G398,"")</f>
        <v/>
      </c>
      <c r="I398" s="210" t="str">
        <f>IF('BOM_Phan II'!$X398=1,'BOM_Phan II'!H398,"")</f>
        <v/>
      </c>
      <c r="J398" s="210" t="str">
        <f t="shared" si="71"/>
        <v/>
      </c>
      <c r="K398" s="210" t="str">
        <f t="shared" si="65"/>
        <v/>
      </c>
      <c r="L398" s="210" t="str">
        <f t="shared" si="66"/>
        <v/>
      </c>
      <c r="M398" s="210" t="str">
        <f t="shared" si="67"/>
        <v/>
      </c>
      <c r="N398" s="210" t="str">
        <f t="shared" si="72"/>
        <v/>
      </c>
      <c r="O398" s="210" t="str">
        <f t="shared" si="73"/>
        <v/>
      </c>
      <c r="P398" s="84" t="str">
        <f t="shared" si="75"/>
        <v/>
      </c>
      <c r="Q398" s="209"/>
      <c r="R398" s="70" t="str">
        <f>IF(S398="IN",'BOM_Phan II'!$Y$3,"")</f>
        <v/>
      </c>
      <c r="S398" s="69" t="str">
        <f t="shared" si="4"/>
        <v/>
      </c>
      <c r="T398">
        <f t="shared" si="68"/>
        <v>6</v>
      </c>
      <c r="U398" t="str">
        <f t="shared" si="74"/>
        <v>KIỆN 4</v>
      </c>
      <c r="V398" t="str">
        <f>IFERROR(IF(C398&lt;&gt;"","",IF('BOM_Phan II'!$X398=1,'BOM_Phan II'!Y398*$S$6,"")),"")</f>
        <v/>
      </c>
      <c r="W398" s="3" t="str">
        <f t="shared" si="69"/>
        <v>KIỆN</v>
      </c>
      <c r="AD398" s="3" t="str">
        <f t="shared" si="70"/>
        <v/>
      </c>
    </row>
    <row r="399" spans="1:30" ht="27" hidden="1" customHeight="1">
      <c r="A399" s="70" t="str">
        <f t="shared" si="0"/>
        <v/>
      </c>
      <c r="B399" s="70" t="str">
        <f t="shared" si="1"/>
        <v/>
      </c>
      <c r="C399" s="208" t="str">
        <f>IF(IFERROR(IF(D399="","",VALUE(LEFT(D399,1))),"IN")="IN",IF(D399="I","KIỆN 1",$V$6&amp;" "&amp;MAX($AD$13:$AD398)+INDEX($C$13:N398,MATCH($V$6&amp;" "&amp;MAX($AD$13:$AD398),$C$13:$C398,0),12)),"")</f>
        <v/>
      </c>
      <c r="D399" s="210" t="str">
        <f>IF('BOM_Phan II'!$X399=1,'BOM_Phan II'!C399,"")</f>
        <v/>
      </c>
      <c r="E399" s="210" t="str">
        <f>IF('BOM_Phan II'!$X399=1,'BOM_Phan II'!D399,"")</f>
        <v/>
      </c>
      <c r="F399" s="210" t="str">
        <f>IF('BOM_Phan II'!$X399=1,'BOM_Phan II'!E399,"")</f>
        <v/>
      </c>
      <c r="G399" s="210" t="str">
        <f>IF('BOM_Phan II'!$X399=1,'BOM_Phan II'!F399,"")</f>
        <v/>
      </c>
      <c r="H399" s="210" t="str">
        <f>IF('BOM_Phan II'!$X399=1,'BOM_Phan II'!G399,"")</f>
        <v/>
      </c>
      <c r="I399" s="210" t="str">
        <f>IF('BOM_Phan II'!$X399=1,'BOM_Phan II'!H399,"")</f>
        <v/>
      </c>
      <c r="J399" s="210" t="str">
        <f t="shared" si="71"/>
        <v/>
      </c>
      <c r="K399" s="210" t="str">
        <f t="shared" si="65"/>
        <v/>
      </c>
      <c r="L399" s="210" t="str">
        <f t="shared" si="66"/>
        <v/>
      </c>
      <c r="M399" s="210" t="str">
        <f t="shared" si="67"/>
        <v/>
      </c>
      <c r="N399" s="210" t="str">
        <f t="shared" si="72"/>
        <v/>
      </c>
      <c r="O399" s="210" t="str">
        <f t="shared" si="73"/>
        <v/>
      </c>
      <c r="P399" s="84" t="str">
        <f t="shared" si="75"/>
        <v/>
      </c>
      <c r="Q399" s="209"/>
      <c r="R399" s="70" t="str">
        <f>IF(S399="IN",'BOM_Phan II'!$Y$3,"")</f>
        <v/>
      </c>
      <c r="S399" s="69" t="str">
        <f t="shared" si="4"/>
        <v/>
      </c>
      <c r="T399">
        <f t="shared" si="68"/>
        <v>6</v>
      </c>
      <c r="U399" t="str">
        <f t="shared" si="74"/>
        <v>KIỆN 4</v>
      </c>
      <c r="V399" t="str">
        <f>IFERROR(IF(C399&lt;&gt;"","",IF('BOM_Phan II'!$X399=1,'BOM_Phan II'!Y399*$S$6,"")),"")</f>
        <v/>
      </c>
      <c r="W399" s="3" t="str">
        <f t="shared" si="69"/>
        <v>KIỆN</v>
      </c>
      <c r="AD399" s="3" t="str">
        <f t="shared" si="70"/>
        <v/>
      </c>
    </row>
    <row r="400" spans="1:30" ht="27" hidden="1" customHeight="1">
      <c r="A400" s="70" t="str">
        <f t="shared" si="0"/>
        <v/>
      </c>
      <c r="B400" s="70" t="str">
        <f t="shared" si="1"/>
        <v/>
      </c>
      <c r="C400" s="208" t="str">
        <f>IF(IFERROR(IF(D400="","",VALUE(LEFT(D400,1))),"IN")="IN",IF(D400="I","KIỆN 1",$V$6&amp;" "&amp;MAX($AD$13:$AD399)+INDEX($C$13:N399,MATCH($V$6&amp;" "&amp;MAX($AD$13:$AD399),$C$13:$C399,0),12)),"")</f>
        <v/>
      </c>
      <c r="D400" s="210" t="str">
        <f>IF('BOM_Phan II'!$X400=1,'BOM_Phan II'!C400,"")</f>
        <v/>
      </c>
      <c r="E400" s="210" t="str">
        <f>IF('BOM_Phan II'!$X400=1,'BOM_Phan II'!D400,"")</f>
        <v/>
      </c>
      <c r="F400" s="210" t="str">
        <f>IF('BOM_Phan II'!$X400=1,'BOM_Phan II'!E400,"")</f>
        <v/>
      </c>
      <c r="G400" s="210" t="str">
        <f>IF('BOM_Phan II'!$X400=1,'BOM_Phan II'!F400,"")</f>
        <v/>
      </c>
      <c r="H400" s="210" t="str">
        <f>IF('BOM_Phan II'!$X400=1,'BOM_Phan II'!G400,"")</f>
        <v/>
      </c>
      <c r="I400" s="210" t="str">
        <f>IF('BOM_Phan II'!$X400=1,'BOM_Phan II'!H400,"")</f>
        <v/>
      </c>
      <c r="J400" s="210" t="str">
        <f t="shared" si="71"/>
        <v/>
      </c>
      <c r="K400" s="210" t="str">
        <f t="shared" si="65"/>
        <v/>
      </c>
      <c r="L400" s="210" t="str">
        <f t="shared" si="66"/>
        <v/>
      </c>
      <c r="M400" s="210" t="str">
        <f t="shared" si="67"/>
        <v/>
      </c>
      <c r="N400" s="210" t="str">
        <f t="shared" si="72"/>
        <v/>
      </c>
      <c r="O400" s="210" t="str">
        <f t="shared" si="73"/>
        <v/>
      </c>
      <c r="P400" s="84" t="str">
        <f t="shared" si="75"/>
        <v/>
      </c>
      <c r="Q400" s="209"/>
      <c r="R400" s="70" t="str">
        <f>IF(S400="IN",'BOM_Phan II'!$Y$3,"")</f>
        <v/>
      </c>
      <c r="S400" s="69" t="str">
        <f t="shared" si="4"/>
        <v/>
      </c>
      <c r="T400">
        <f t="shared" si="68"/>
        <v>6</v>
      </c>
      <c r="U400" t="str">
        <f t="shared" si="74"/>
        <v>KIỆN 4</v>
      </c>
      <c r="V400" t="str">
        <f>IFERROR(IF(C400&lt;&gt;"","",IF('BOM_Phan II'!$X400=1,'BOM_Phan II'!Y400*$S$6,"")),"")</f>
        <v/>
      </c>
      <c r="W400" s="3" t="str">
        <f t="shared" si="69"/>
        <v>KIỆN</v>
      </c>
      <c r="AD400" s="3" t="str">
        <f t="shared" si="70"/>
        <v/>
      </c>
    </row>
    <row r="401" spans="1:30" ht="27" hidden="1" customHeight="1">
      <c r="A401" s="70" t="str">
        <f t="shared" si="0"/>
        <v/>
      </c>
      <c r="B401" s="70" t="str">
        <f t="shared" si="1"/>
        <v/>
      </c>
      <c r="C401" s="208" t="str">
        <f>IF(IFERROR(IF(D401="","",VALUE(LEFT(D401,1))),"IN")="IN",IF(D401="I","KIỆN 1",$V$6&amp;" "&amp;MAX($AD$13:$AD400)+INDEX($C$13:N400,MATCH($V$6&amp;" "&amp;MAX($AD$13:$AD400),$C$13:$C400,0),12)),"")</f>
        <v/>
      </c>
      <c r="D401" s="210" t="str">
        <f>IF('BOM_Phan II'!$X401=1,'BOM_Phan II'!C401,"")</f>
        <v/>
      </c>
      <c r="E401" s="210" t="str">
        <f>IF('BOM_Phan II'!$X401=1,'BOM_Phan II'!D401,"")</f>
        <v/>
      </c>
      <c r="F401" s="210" t="str">
        <f>IF('BOM_Phan II'!$X401=1,'BOM_Phan II'!E401,"")</f>
        <v/>
      </c>
      <c r="G401" s="210" t="str">
        <f>IF('BOM_Phan II'!$X401=1,'BOM_Phan II'!F401,"")</f>
        <v/>
      </c>
      <c r="H401" s="210" t="str">
        <f>IF('BOM_Phan II'!$X401=1,'BOM_Phan II'!G401,"")</f>
        <v/>
      </c>
      <c r="I401" s="210" t="str">
        <f>IF('BOM_Phan II'!$X401=1,'BOM_Phan II'!H401,"")</f>
        <v/>
      </c>
      <c r="J401" s="210" t="str">
        <f t="shared" si="71"/>
        <v/>
      </c>
      <c r="K401" s="210" t="str">
        <f t="shared" si="65"/>
        <v/>
      </c>
      <c r="L401" s="210" t="str">
        <f t="shared" si="66"/>
        <v/>
      </c>
      <c r="M401" s="210" t="str">
        <f t="shared" si="67"/>
        <v/>
      </c>
      <c r="N401" s="210" t="str">
        <f t="shared" si="72"/>
        <v/>
      </c>
      <c r="O401" s="210" t="str">
        <f t="shared" si="73"/>
        <v/>
      </c>
      <c r="P401" s="84" t="str">
        <f t="shared" si="75"/>
        <v/>
      </c>
      <c r="Q401" s="209"/>
      <c r="R401" s="70" t="str">
        <f>IF(S401="IN",'BOM_Phan II'!$Y$3,"")</f>
        <v/>
      </c>
      <c r="S401" s="69" t="str">
        <f t="shared" si="4"/>
        <v/>
      </c>
      <c r="T401">
        <f t="shared" si="68"/>
        <v>6</v>
      </c>
      <c r="U401" t="str">
        <f t="shared" si="74"/>
        <v>KIỆN 4</v>
      </c>
      <c r="V401" t="str">
        <f>IFERROR(IF(C401&lt;&gt;"","",IF('BOM_Phan II'!$X401=1,'BOM_Phan II'!Y401*$S$6,"")),"")</f>
        <v/>
      </c>
      <c r="W401" s="3" t="str">
        <f t="shared" si="69"/>
        <v>KIỆN</v>
      </c>
      <c r="AD401" s="3" t="str">
        <f t="shared" si="70"/>
        <v/>
      </c>
    </row>
    <row r="402" spans="1:30" ht="27" hidden="1" customHeight="1">
      <c r="A402" s="70" t="str">
        <f t="shared" si="0"/>
        <v/>
      </c>
      <c r="B402" s="70" t="str">
        <f t="shared" si="1"/>
        <v/>
      </c>
      <c r="C402" s="208" t="str">
        <f>IF(IFERROR(IF(D402="","",VALUE(LEFT(D402,1))),"IN")="IN",IF(D402="I","KIỆN 1",$V$6&amp;" "&amp;MAX($AD$13:$AD401)+INDEX($C$13:N401,MATCH($V$6&amp;" "&amp;MAX($AD$13:$AD401),$C$13:$C401,0),12)),"")</f>
        <v/>
      </c>
      <c r="D402" s="210" t="str">
        <f>IF('BOM_Phan II'!$X402=1,'BOM_Phan II'!C402,"")</f>
        <v/>
      </c>
      <c r="E402" s="210" t="str">
        <f>IF('BOM_Phan II'!$X402=1,'BOM_Phan II'!D402,"")</f>
        <v/>
      </c>
      <c r="F402" s="210" t="str">
        <f>IF('BOM_Phan II'!$X402=1,'BOM_Phan II'!E402,"")</f>
        <v/>
      </c>
      <c r="G402" s="210" t="str">
        <f>IF('BOM_Phan II'!$X402=1,'BOM_Phan II'!F402,"")</f>
        <v/>
      </c>
      <c r="H402" s="210" t="str">
        <f>IF('BOM_Phan II'!$X402=1,'BOM_Phan II'!G402,"")</f>
        <v/>
      </c>
      <c r="I402" s="210" t="str">
        <f>IF('BOM_Phan II'!$X402=1,'BOM_Phan II'!H402,"")</f>
        <v/>
      </c>
      <c r="J402" s="210" t="str">
        <f t="shared" si="71"/>
        <v/>
      </c>
      <c r="K402" s="210" t="str">
        <f t="shared" si="65"/>
        <v/>
      </c>
      <c r="L402" s="210" t="str">
        <f t="shared" si="66"/>
        <v/>
      </c>
      <c r="M402" s="210" t="str">
        <f t="shared" si="67"/>
        <v/>
      </c>
      <c r="N402" s="210" t="str">
        <f t="shared" si="72"/>
        <v/>
      </c>
      <c r="O402" s="210" t="str">
        <f t="shared" si="73"/>
        <v/>
      </c>
      <c r="P402" s="84" t="str">
        <f t="shared" si="75"/>
        <v/>
      </c>
      <c r="Q402" s="209"/>
      <c r="R402" s="70" t="str">
        <f>IF(S402="IN",'BOM_Phan II'!$Y$3,"")</f>
        <v/>
      </c>
      <c r="S402" s="69" t="str">
        <f t="shared" si="4"/>
        <v/>
      </c>
      <c r="T402">
        <f t="shared" si="68"/>
        <v>6</v>
      </c>
      <c r="U402" t="str">
        <f t="shared" si="74"/>
        <v>KIỆN 4</v>
      </c>
      <c r="V402" t="str">
        <f>IFERROR(IF(C402&lt;&gt;"","",IF('BOM_Phan II'!$X402=1,'BOM_Phan II'!Y402*$S$6,"")),"")</f>
        <v/>
      </c>
      <c r="W402" s="3" t="str">
        <f t="shared" si="69"/>
        <v>KIỆN</v>
      </c>
      <c r="AD402" s="3" t="str">
        <f t="shared" si="70"/>
        <v/>
      </c>
    </row>
    <row r="403" spans="1:30" ht="27" hidden="1" customHeight="1">
      <c r="A403" s="70" t="str">
        <f t="shared" si="0"/>
        <v/>
      </c>
      <c r="B403" s="70" t="str">
        <f t="shared" si="1"/>
        <v/>
      </c>
      <c r="C403" s="208" t="str">
        <f>IF(IFERROR(IF(D403="","",VALUE(LEFT(D403,1))),"IN")="IN",IF(D403="I","KIỆN 1",$V$6&amp;" "&amp;MAX($AD$13:$AD402)+INDEX($C$13:N402,MATCH($V$6&amp;" "&amp;MAX($AD$13:$AD402),$C$13:$C402,0),12)),"")</f>
        <v/>
      </c>
      <c r="D403" s="210" t="str">
        <f>IF('BOM_Phan II'!$X403=1,'BOM_Phan II'!C403,"")</f>
        <v/>
      </c>
      <c r="E403" s="210" t="str">
        <f>IF('BOM_Phan II'!$X403=1,'BOM_Phan II'!D403,"")</f>
        <v/>
      </c>
      <c r="F403" s="210" t="str">
        <f>IF('BOM_Phan II'!$X403=1,'BOM_Phan II'!E403,"")</f>
        <v/>
      </c>
      <c r="G403" s="210" t="str">
        <f>IF('BOM_Phan II'!$X403=1,'BOM_Phan II'!F403,"")</f>
        <v/>
      </c>
      <c r="H403" s="210" t="str">
        <f>IF('BOM_Phan II'!$X403=1,'BOM_Phan II'!G403,"")</f>
        <v/>
      </c>
      <c r="I403" s="210" t="str">
        <f>IF('BOM_Phan II'!$X403=1,'BOM_Phan II'!H403,"")</f>
        <v/>
      </c>
      <c r="J403" s="210" t="str">
        <f t="shared" si="71"/>
        <v/>
      </c>
      <c r="K403" s="210" t="str">
        <f t="shared" si="65"/>
        <v/>
      </c>
      <c r="L403" s="210" t="str">
        <f t="shared" si="66"/>
        <v/>
      </c>
      <c r="M403" s="210" t="str">
        <f t="shared" si="67"/>
        <v/>
      </c>
      <c r="N403" s="210" t="str">
        <f t="shared" si="72"/>
        <v/>
      </c>
      <c r="O403" s="210" t="str">
        <f t="shared" si="73"/>
        <v/>
      </c>
      <c r="P403" s="84" t="str">
        <f t="shared" si="75"/>
        <v/>
      </c>
      <c r="Q403" s="209"/>
      <c r="R403" s="70" t="str">
        <f>IF(S403="IN",'BOM_Phan II'!$Y$3,"")</f>
        <v/>
      </c>
      <c r="S403" s="69" t="str">
        <f t="shared" si="4"/>
        <v/>
      </c>
      <c r="T403">
        <f t="shared" si="68"/>
        <v>6</v>
      </c>
      <c r="U403" t="str">
        <f t="shared" si="74"/>
        <v>KIỆN 4</v>
      </c>
      <c r="V403" t="str">
        <f>IFERROR(IF(C403&lt;&gt;"","",IF('BOM_Phan II'!$X403=1,'BOM_Phan II'!Y403*$S$6,"")),"")</f>
        <v/>
      </c>
      <c r="W403" s="3" t="str">
        <f t="shared" si="69"/>
        <v>KIỆN</v>
      </c>
      <c r="AD403" s="3" t="str">
        <f t="shared" si="70"/>
        <v/>
      </c>
    </row>
    <row r="404" spans="1:30" ht="27" hidden="1" customHeight="1">
      <c r="A404" s="70" t="str">
        <f t="shared" si="0"/>
        <v/>
      </c>
      <c r="B404" s="70" t="str">
        <f t="shared" si="1"/>
        <v/>
      </c>
      <c r="C404" s="208" t="str">
        <f>IF(IFERROR(IF(D404="","",VALUE(LEFT(D404,1))),"IN")="IN",IF(D404="I","KIỆN 1",$V$6&amp;" "&amp;MAX($AD$13:$AD403)+INDEX($C$13:N403,MATCH($V$6&amp;" "&amp;MAX($AD$13:$AD403),$C$13:$C403,0),12)),"")</f>
        <v/>
      </c>
      <c r="D404" s="210" t="str">
        <f>IF('BOM_Phan II'!$X404=1,'BOM_Phan II'!C404,"")</f>
        <v/>
      </c>
      <c r="E404" s="210" t="str">
        <f>IF('BOM_Phan II'!$X404=1,'BOM_Phan II'!D404,"")</f>
        <v/>
      </c>
      <c r="F404" s="210" t="str">
        <f>IF('BOM_Phan II'!$X404=1,'BOM_Phan II'!E404,"")</f>
        <v/>
      </c>
      <c r="G404" s="210" t="str">
        <f>IF('BOM_Phan II'!$X404=1,'BOM_Phan II'!F404,"")</f>
        <v/>
      </c>
      <c r="H404" s="210" t="str">
        <f>IF('BOM_Phan II'!$X404=1,'BOM_Phan II'!G404,"")</f>
        <v/>
      </c>
      <c r="I404" s="210" t="str">
        <f>IF('BOM_Phan II'!$X404=1,'BOM_Phan II'!H404,"")</f>
        <v/>
      </c>
      <c r="J404" s="210" t="str">
        <f t="shared" si="71"/>
        <v/>
      </c>
      <c r="K404" s="210" t="str">
        <f t="shared" si="65"/>
        <v/>
      </c>
      <c r="L404" s="210" t="str">
        <f t="shared" si="66"/>
        <v/>
      </c>
      <c r="M404" s="210" t="str">
        <f t="shared" si="67"/>
        <v/>
      </c>
      <c r="N404" s="210" t="str">
        <f t="shared" si="72"/>
        <v/>
      </c>
      <c r="O404" s="210" t="str">
        <f t="shared" si="73"/>
        <v/>
      </c>
      <c r="P404" s="84" t="str">
        <f t="shared" si="75"/>
        <v/>
      </c>
      <c r="Q404" s="209"/>
      <c r="R404" s="70" t="str">
        <f>IF(S404="IN",'BOM_Phan II'!$Y$3,"")</f>
        <v/>
      </c>
      <c r="S404" s="69" t="str">
        <f t="shared" si="4"/>
        <v/>
      </c>
      <c r="T404">
        <f t="shared" si="68"/>
        <v>6</v>
      </c>
      <c r="U404" t="str">
        <f t="shared" si="74"/>
        <v>KIỆN 4</v>
      </c>
      <c r="V404" t="str">
        <f>IFERROR(IF(C404&lt;&gt;"","",IF('BOM_Phan II'!$X404=1,'BOM_Phan II'!Y404*$S$6,"")),"")</f>
        <v/>
      </c>
      <c r="W404" s="3" t="str">
        <f t="shared" si="69"/>
        <v>KIỆN</v>
      </c>
      <c r="AD404" s="3" t="str">
        <f t="shared" si="70"/>
        <v/>
      </c>
    </row>
    <row r="405" spans="1:30" ht="27" hidden="1" customHeight="1">
      <c r="A405" s="70" t="str">
        <f t="shared" si="0"/>
        <v/>
      </c>
      <c r="B405" s="70" t="str">
        <f t="shared" si="1"/>
        <v/>
      </c>
      <c r="C405" s="208" t="str">
        <f>IF(IFERROR(IF(D405="","",VALUE(LEFT(D405,1))),"IN")="IN",IF(D405="I","KIỆN 1",$V$6&amp;" "&amp;MAX($AD$13:$AD404)+INDEX($C$13:N404,MATCH($V$6&amp;" "&amp;MAX($AD$13:$AD404),$C$13:$C404,0),12)),"")</f>
        <v/>
      </c>
      <c r="D405" s="210" t="str">
        <f>IF('BOM_Phan II'!$X405=1,'BOM_Phan II'!C405,"")</f>
        <v/>
      </c>
      <c r="E405" s="210" t="str">
        <f>IF('BOM_Phan II'!$X405=1,'BOM_Phan II'!D405,"")</f>
        <v/>
      </c>
      <c r="F405" s="210" t="str">
        <f>IF('BOM_Phan II'!$X405=1,'BOM_Phan II'!E405,"")</f>
        <v/>
      </c>
      <c r="G405" s="210" t="str">
        <f>IF('BOM_Phan II'!$X405=1,'BOM_Phan II'!F405,"")</f>
        <v/>
      </c>
      <c r="H405" s="210" t="str">
        <f>IF('BOM_Phan II'!$X405=1,'BOM_Phan II'!G405,"")</f>
        <v/>
      </c>
      <c r="I405" s="210" t="str">
        <f>IF('BOM_Phan II'!$X405=1,'BOM_Phan II'!H405,"")</f>
        <v/>
      </c>
      <c r="J405" s="210" t="str">
        <f t="shared" si="71"/>
        <v/>
      </c>
      <c r="K405" s="210" t="str">
        <f t="shared" si="65"/>
        <v/>
      </c>
      <c r="L405" s="210" t="str">
        <f t="shared" si="66"/>
        <v/>
      </c>
      <c r="M405" s="210" t="str">
        <f t="shared" si="67"/>
        <v/>
      </c>
      <c r="N405" s="210" t="str">
        <f t="shared" si="72"/>
        <v/>
      </c>
      <c r="O405" s="210" t="str">
        <f t="shared" si="73"/>
        <v/>
      </c>
      <c r="P405" s="84" t="str">
        <f t="shared" si="75"/>
        <v/>
      </c>
      <c r="Q405" s="209"/>
      <c r="R405" s="70" t="str">
        <f>IF(S405="IN",'BOM_Phan II'!$Y$3,"")</f>
        <v/>
      </c>
      <c r="S405" s="69" t="str">
        <f t="shared" si="4"/>
        <v/>
      </c>
      <c r="T405">
        <f t="shared" si="68"/>
        <v>6</v>
      </c>
      <c r="U405" t="str">
        <f t="shared" si="74"/>
        <v>KIỆN 4</v>
      </c>
      <c r="V405" t="str">
        <f>IFERROR(IF(C405&lt;&gt;"","",IF('BOM_Phan II'!$X405=1,'BOM_Phan II'!Y405*$S$6,"")),"")</f>
        <v/>
      </c>
      <c r="W405" s="3" t="str">
        <f t="shared" si="69"/>
        <v>KIỆN</v>
      </c>
      <c r="AD405" s="3" t="str">
        <f t="shared" si="70"/>
        <v/>
      </c>
    </row>
    <row r="406" spans="1:30" ht="27" hidden="1" customHeight="1">
      <c r="A406" s="70" t="str">
        <f t="shared" si="0"/>
        <v/>
      </c>
      <c r="B406" s="70" t="str">
        <f t="shared" si="1"/>
        <v/>
      </c>
      <c r="C406" s="208" t="str">
        <f>IF(IFERROR(IF(D406="","",VALUE(LEFT(D406,1))),"IN")="IN",IF(D406="I","KIỆN 1",$V$6&amp;" "&amp;MAX($AD$13:$AD405)+INDEX($C$13:N405,MATCH($V$6&amp;" "&amp;MAX($AD$13:$AD405),$C$13:$C405,0),12)),"")</f>
        <v/>
      </c>
      <c r="D406" s="210" t="str">
        <f>IF('BOM_Phan II'!$X406=1,'BOM_Phan II'!C406,"")</f>
        <v/>
      </c>
      <c r="E406" s="210" t="str">
        <f>IF('BOM_Phan II'!$X406=1,'BOM_Phan II'!D406,"")</f>
        <v/>
      </c>
      <c r="F406" s="210" t="str">
        <f>IF('BOM_Phan II'!$X406=1,'BOM_Phan II'!E406,"")</f>
        <v/>
      </c>
      <c r="G406" s="210" t="str">
        <f>IF('BOM_Phan II'!$X406=1,'BOM_Phan II'!F406,"")</f>
        <v/>
      </c>
      <c r="H406" s="210" t="str">
        <f>IF('BOM_Phan II'!$X406=1,'BOM_Phan II'!G406,"")</f>
        <v/>
      </c>
      <c r="I406" s="210" t="str">
        <f>IF('BOM_Phan II'!$X406=1,'BOM_Phan II'!H406,"")</f>
        <v/>
      </c>
      <c r="J406" s="210" t="str">
        <f t="shared" si="71"/>
        <v/>
      </c>
      <c r="K406" s="210" t="str">
        <f t="shared" si="65"/>
        <v/>
      </c>
      <c r="L406" s="210" t="str">
        <f t="shared" si="66"/>
        <v/>
      </c>
      <c r="M406" s="210" t="str">
        <f t="shared" si="67"/>
        <v/>
      </c>
      <c r="N406" s="210" t="str">
        <f t="shared" si="72"/>
        <v/>
      </c>
      <c r="O406" s="210" t="str">
        <f t="shared" si="73"/>
        <v/>
      </c>
      <c r="P406" s="84" t="str">
        <f t="shared" si="75"/>
        <v/>
      </c>
      <c r="Q406" s="209"/>
      <c r="R406" s="70" t="str">
        <f>IF(S406="IN",'BOM_Phan II'!$Y$3,"")</f>
        <v/>
      </c>
      <c r="S406" s="69" t="str">
        <f t="shared" si="4"/>
        <v/>
      </c>
      <c r="T406">
        <f t="shared" si="68"/>
        <v>6</v>
      </c>
      <c r="U406" t="str">
        <f t="shared" si="74"/>
        <v>KIỆN 4</v>
      </c>
      <c r="V406" t="str">
        <f>IFERROR(IF(C406&lt;&gt;"","",IF('BOM_Phan II'!$X406=1,'BOM_Phan II'!Y406*$S$6,"")),"")</f>
        <v/>
      </c>
      <c r="W406" s="3" t="str">
        <f t="shared" si="69"/>
        <v>KIỆN</v>
      </c>
      <c r="AD406" s="3" t="str">
        <f t="shared" si="70"/>
        <v/>
      </c>
    </row>
    <row r="407" spans="1:30" ht="19.899999999999999" customHeight="1">
      <c r="C407" s="9"/>
      <c r="D407" s="11"/>
      <c r="E407" s="11"/>
      <c r="F407" s="9"/>
      <c r="G407" s="9"/>
      <c r="H407" s="9"/>
      <c r="I407" s="9"/>
      <c r="J407" s="9"/>
      <c r="K407" s="17"/>
      <c r="L407" s="17"/>
      <c r="M407" s="17"/>
      <c r="N407" s="17"/>
      <c r="O407" s="11"/>
      <c r="P407" s="11"/>
      <c r="Q407" s="11"/>
      <c r="R407" s="113"/>
      <c r="S407" s="69" t="s">
        <v>73</v>
      </c>
      <c r="T407">
        <f t="shared" ref="T407:T413" si="76">IF($O$13="XK_CHUẨN 1",1,IF($O$13="XK_CHUẨN 2",2,IF($O$13="XK_CHUẨN 3",3,IF($O$13="XK_CHUẨN 4-ĐI CONT",4,IF($O$13="XK_CHUẨN 5-ĐI AIR",5,IF($O$13="XK_CHUẨN 5-AIR PALLET",51,IF($O$13="TIÊU CHUẨN DỰ ÁN",6,"")))))))</f>
        <v>6</v>
      </c>
      <c r="U407"/>
      <c r="V407"/>
      <c r="W407" s="3" t="str">
        <f t="shared" ref="W407:W413" si="77">IF(ISERROR(D407*1),"KIỆN","")</f>
        <v/>
      </c>
    </row>
    <row r="408" spans="1:30" ht="19.899999999999999" customHeight="1">
      <c r="C408" s="7"/>
      <c r="D408" s="7"/>
      <c r="E408" s="7"/>
      <c r="F408" s="7"/>
      <c r="G408" s="7"/>
      <c r="H408" s="7"/>
      <c r="I408" s="7"/>
      <c r="J408" s="7"/>
      <c r="K408" s="64"/>
      <c r="L408" s="171"/>
      <c r="M408" s="171"/>
      <c r="N408" s="171"/>
      <c r="O408" s="64" t="str">
        <f ca="1">'BOM_Phan II'!P439</f>
        <v>Ngày 20 tháng 6 năm 2026</v>
      </c>
      <c r="P408" s="11"/>
      <c r="Q408" s="11"/>
      <c r="R408" s="113"/>
      <c r="S408" s="69" t="s">
        <v>73</v>
      </c>
      <c r="T408">
        <f t="shared" si="76"/>
        <v>6</v>
      </c>
      <c r="U408"/>
      <c r="V408"/>
      <c r="W408" s="3" t="str">
        <f t="shared" si="77"/>
        <v/>
      </c>
    </row>
    <row r="409" spans="1:30" ht="19.899999999999999" customHeight="1">
      <c r="C409" s="42"/>
      <c r="D409" s="271" t="str">
        <f>'BOM_Phan II'!G440</f>
        <v>Kiểm duyệt</v>
      </c>
      <c r="E409" s="38"/>
      <c r="F409" s="38"/>
      <c r="G409" s="38"/>
      <c r="H409" s="38"/>
      <c r="I409" s="38"/>
      <c r="J409" s="38"/>
      <c r="K409" s="71"/>
      <c r="L409" s="74"/>
      <c r="M409" s="74"/>
      <c r="N409" s="74"/>
      <c r="O409" s="71" t="str">
        <f>+'BOM_Phan II'!P440</f>
        <v>Người Lập</v>
      </c>
      <c r="P409" s="72"/>
      <c r="Q409" s="72"/>
      <c r="R409" s="114"/>
      <c r="S409" s="69" t="s">
        <v>73</v>
      </c>
      <c r="T409">
        <f t="shared" si="76"/>
        <v>6</v>
      </c>
      <c r="U409"/>
      <c r="V409"/>
      <c r="W409" s="3" t="str">
        <f t="shared" si="77"/>
        <v>KIỆN</v>
      </c>
    </row>
    <row r="410" spans="1:30" ht="19.899999999999999" customHeight="1">
      <c r="C410" s="42"/>
      <c r="D410" s="272"/>
      <c r="E410" s="38"/>
      <c r="F410" s="38"/>
      <c r="G410" s="38"/>
      <c r="H410" s="38"/>
      <c r="I410" s="38"/>
      <c r="J410" s="38"/>
      <c r="K410" s="74"/>
      <c r="L410" s="74"/>
      <c r="M410" s="74"/>
      <c r="N410" s="74"/>
      <c r="O410" s="74"/>
      <c r="P410" s="72"/>
      <c r="Q410" s="72"/>
      <c r="R410" s="114"/>
      <c r="S410" s="69" t="s">
        <v>73</v>
      </c>
      <c r="T410">
        <f t="shared" si="76"/>
        <v>6</v>
      </c>
      <c r="U410"/>
      <c r="V410"/>
      <c r="W410" s="3" t="str">
        <f t="shared" si="77"/>
        <v/>
      </c>
    </row>
    <row r="411" spans="1:30" ht="19.899999999999999" customHeight="1">
      <c r="C411" s="42"/>
      <c r="D411" s="272"/>
      <c r="E411" s="38"/>
      <c r="F411" s="38"/>
      <c r="G411" s="38"/>
      <c r="H411" s="38"/>
      <c r="I411" s="38"/>
      <c r="J411" s="38"/>
      <c r="K411" s="74"/>
      <c r="L411" s="74"/>
      <c r="M411" s="74"/>
      <c r="N411" s="74"/>
      <c r="O411" s="74"/>
      <c r="P411" s="72"/>
      <c r="Q411" s="72"/>
      <c r="R411" s="114"/>
      <c r="S411" s="69" t="s">
        <v>73</v>
      </c>
      <c r="T411">
        <f t="shared" si="76"/>
        <v>6</v>
      </c>
      <c r="U411"/>
      <c r="V411"/>
      <c r="W411" s="3" t="str">
        <f t="shared" si="77"/>
        <v/>
      </c>
    </row>
    <row r="412" spans="1:30" ht="19.899999999999999" customHeight="1">
      <c r="C412" s="42"/>
      <c r="D412" s="38"/>
      <c r="E412" s="8"/>
      <c r="F412" s="7"/>
      <c r="G412" s="7"/>
      <c r="H412" s="7"/>
      <c r="I412" s="7"/>
      <c r="J412" s="75"/>
      <c r="K412" s="74"/>
      <c r="L412" s="74"/>
      <c r="M412" s="74"/>
      <c r="N412" s="74"/>
      <c r="O412" s="74"/>
      <c r="P412" s="76"/>
      <c r="Q412" s="76"/>
      <c r="R412" s="115"/>
      <c r="S412" s="69" t="s">
        <v>73</v>
      </c>
      <c r="T412">
        <f t="shared" si="76"/>
        <v>6</v>
      </c>
      <c r="U412"/>
      <c r="V412"/>
      <c r="W412" s="3" t="str">
        <f t="shared" si="77"/>
        <v/>
      </c>
    </row>
    <row r="413" spans="1:30" ht="19.899999999999999" customHeight="1">
      <c r="C413" s="99"/>
      <c r="D413" s="271" t="str">
        <f>'BOM_Phan II'!G444</f>
        <v xml:space="preserve"> Đỗ Hồng Thái</v>
      </c>
      <c r="E413" s="77"/>
      <c r="F413" s="77"/>
      <c r="G413" s="77"/>
      <c r="H413" s="77"/>
      <c r="I413" s="77"/>
      <c r="J413" s="77"/>
      <c r="K413" s="71"/>
      <c r="L413" s="74"/>
      <c r="M413" s="74"/>
      <c r="N413" s="74"/>
      <c r="O413" s="71" t="str">
        <f>'BOM_Phan II'!P444</f>
        <v>Đặng Quốc Dự</v>
      </c>
      <c r="P413" s="78"/>
      <c r="Q413" s="78"/>
      <c r="R413" s="116"/>
      <c r="S413" s="69" t="s">
        <v>73</v>
      </c>
      <c r="T413">
        <f t="shared" si="76"/>
        <v>6</v>
      </c>
      <c r="U413"/>
      <c r="V413"/>
      <c r="W413" s="3" t="str">
        <f t="shared" si="77"/>
        <v>KIỆN</v>
      </c>
    </row>
    <row r="414" spans="1:30" ht="19.899999999999999" customHeight="1">
      <c r="D414" s="14"/>
      <c r="E414" s="15"/>
      <c r="F414" s="15"/>
      <c r="O414" s="15"/>
      <c r="P414" s="15"/>
      <c r="Q414" s="15"/>
      <c r="R414" s="15"/>
      <c r="S414" s="15"/>
      <c r="U414"/>
      <c r="V414"/>
    </row>
    <row r="415" spans="1:30" ht="15">
      <c r="D415" s="11"/>
      <c r="E415" s="309"/>
      <c r="F415" s="309"/>
      <c r="G415" s="9"/>
      <c r="H415" s="9"/>
      <c r="I415" s="9"/>
      <c r="J415" s="9"/>
      <c r="K415" s="9"/>
      <c r="L415" s="9"/>
      <c r="M415" s="9"/>
      <c r="N415" s="9"/>
    </row>
  </sheetData>
  <sheetProtection formatCells="0" formatColumns="0" formatRows="0" insertHyperlinks="0" sort="0" autoFilter="0" pivotTables="0"/>
  <autoFilter ref="C12:U413" xr:uid="{AEFB2E4A-2C12-4062-9E54-8E095F4E340C}">
    <filterColumn colId="16">
      <customFilters>
        <customFilter operator="notEqual" val=" "/>
      </customFilters>
    </filterColumn>
  </autoFilter>
  <dataConsolidate/>
  <mergeCells count="27">
    <mergeCell ref="C4:D4"/>
    <mergeCell ref="C1:D3"/>
    <mergeCell ref="E1:K3"/>
    <mergeCell ref="M1:Q1"/>
    <mergeCell ref="M2:Q2"/>
    <mergeCell ref="M3:Q3"/>
    <mergeCell ref="A10:A11"/>
    <mergeCell ref="B10:B11"/>
    <mergeCell ref="C10:C11"/>
    <mergeCell ref="D10:D11"/>
    <mergeCell ref="E10:E11"/>
    <mergeCell ref="C5:D5"/>
    <mergeCell ref="C6:D6"/>
    <mergeCell ref="C7:D7"/>
    <mergeCell ref="C8:D8"/>
    <mergeCell ref="C9:Q9"/>
    <mergeCell ref="S6:S7"/>
    <mergeCell ref="Q10:Q11"/>
    <mergeCell ref="R10:R11"/>
    <mergeCell ref="E415:F415"/>
    <mergeCell ref="F10:H10"/>
    <mergeCell ref="P10:P11"/>
    <mergeCell ref="O10:O11"/>
    <mergeCell ref="I10:I11"/>
    <mergeCell ref="J10:J11"/>
    <mergeCell ref="K10:M10"/>
    <mergeCell ref="N10:N11"/>
  </mergeCells>
  <phoneticPr fontId="24" type="noConversion"/>
  <conditionalFormatting sqref="A10:E11 K10:N11 A1:XFD6 T10:XFD11 Q13:Q16 A8:XFD9 A7:R7 T7:XFD7 A414:XFD1048576 A12:N13 C13:C39 O10:S12 P13:S13 A14:S413 U12:XFD413">
    <cfRule type="expression" dxfId="43" priority="8">
      <formula>AND(ROW()=CELL("row"),COLUMN()=CELL("col"))</formula>
    </cfRule>
  </conditionalFormatting>
  <conditionalFormatting sqref="C10:E11 K10:N11 C12:N39 O10:Q12 O14:Q39 P13:Q13 C39:Q414">
    <cfRule type="expression" dxfId="42" priority="9">
      <formula>OR(ROW()=CELL("row"),COLUMN()=CELL("col"))</formula>
    </cfRule>
  </conditionalFormatting>
  <conditionalFormatting sqref="F10:I10 F11:H11">
    <cfRule type="expression" dxfId="41" priority="5">
      <formula>AND(ROW()=CELL("row"),COLUMN()=CELL("col"))</formula>
    </cfRule>
    <cfRule type="expression" dxfId="40" priority="6">
      <formula>(ROW()=CELL("row"))</formula>
    </cfRule>
  </conditionalFormatting>
  <conditionalFormatting sqref="I407:I413 C13:N13 P13:Q13 C14:Q406">
    <cfRule type="expression" dxfId="39" priority="4">
      <formula>IF(OR($D13="I",$D13="II",$D13="III",$D13="IV",$D13="V",$D13="VI",$D13="VII",$D13="VIII",$D13="IX",$D13="X",$D13="XI",$D13="XII",$D13="XIII",$D13="XIV",$D13="XV",$D13="XVI",$D13="XVII",$D13="XVIII",$D13="XIX",$D13="XX",$D13="XXI",$D13="XXII",$D13="XXIII",$D13="XXIV",$D13="XXV",$D13="XXVI",$D13="XXVII",$D13="XXVII",$D13="XXIX",$D13="XXX"),1,"")</formula>
    </cfRule>
  </conditionalFormatting>
  <conditionalFormatting sqref="O13">
    <cfRule type="expression" dxfId="38" priority="2">
      <formula>AND(ROW()=CELL("row"),COLUMN()=CELL("col"))</formula>
    </cfRule>
  </conditionalFormatting>
  <conditionalFormatting sqref="O13">
    <cfRule type="expression" dxfId="37" priority="3">
      <formula>OR(ROW()=CELL("row"),COLUMN()=CELL("col"))</formula>
    </cfRule>
  </conditionalFormatting>
  <conditionalFormatting sqref="O13">
    <cfRule type="expression" dxfId="36" priority="1">
      <formula>IF(OR($D13="I",$D13="II",$D13="III",$D13="IV",$D13="V",$D13="VI",$D13="VII",$D13="VIII",$D13="IX",$D13="X",$D13="XI",$D13="XII",$D13="XIII",$D13="XIV",$D13="XV",$D13="XVI",$D13="XVII",$D13="XVIII",$D13="XIX",$D13="XX",$D13="XXI",$D13="XXII",$D13="XXIII",$D13="XXIV",$D13="XXV",$D13="XXVI",$D13="XXVII",$D13="XXVII",$D13="XXIX",$D13="XXX"),1,"")</formula>
    </cfRule>
  </conditionalFormatting>
  <dataValidations count="1">
    <dataValidation type="list" allowBlank="1" showInputMessage="1" showErrorMessage="1" promptTitle="Tiêu chuẩn bao bì" prompt="Chọn tiêu chuẩn" sqref="O13" xr:uid="{54361371-F56F-406A-865F-452802ED49E4}">
      <formula1>"XK_CHUẨN 1,XK_CHUẨN 2,XK_CHUẨN 3,XK_CHUẨN 4-ĐI CONT,XK_CHUẨN 5-ĐI AIR,XK_CHUẨN 5-AIR PALLET,TIÊU CHUẨN DỰ ÁN"</formula1>
    </dataValidation>
  </dataValidations>
  <printOptions horizontalCentered="1"/>
  <pageMargins left="0" right="0" top="0.25" bottom="0.25" header="0" footer="0"/>
  <pageSetup paperSize="9" scale="53" orientation="landscape" r:id="rId1"/>
  <headerFooter scaleWithDoc="0" alignWithMargins="0"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lblUpdateStatus">
          <controlPr defaultSize="0" autoLine="0" r:id="rId5">
            <anchor moveWithCells="1">
              <from>
                <xdr:col>18</xdr:col>
                <xdr:colOff>209550</xdr:colOff>
                <xdr:row>1</xdr:row>
                <xdr:rowOff>219075</xdr:rowOff>
              </from>
              <to>
                <xdr:col>31</xdr:col>
                <xdr:colOff>0</xdr:colOff>
                <xdr:row>2</xdr:row>
                <xdr:rowOff>266700</xdr:rowOff>
              </to>
            </anchor>
          </controlPr>
        </control>
      </mc:Choice>
      <mc:Fallback>
        <control shapeId="4097" r:id="rId4" name="lblUpdateStatu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F044B-C4CC-42A1-BDB5-592A2E7994EE}">
  <sheetPr codeName="Sheet5" filterMode="1">
    <tabColor rgb="FFFFFF00"/>
  </sheetPr>
  <dimension ref="A1:AM53"/>
  <sheetViews>
    <sheetView view="pageBreakPreview" topLeftCell="C1" zoomScale="85" zoomScaleNormal="55" zoomScaleSheetLayoutView="85" workbookViewId="0">
      <pane ySplit="12" topLeftCell="A13" activePane="bottomLeft" state="frozen"/>
      <selection activeCell="I14" sqref="I14"/>
      <selection pane="bottomLeft" activeCell="I15" sqref="I15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5703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3.8554687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6" width="9.5703125" style="15" customWidth="1"/>
    <col min="17" max="17" width="4.85546875" style="16" customWidth="1"/>
    <col min="18" max="21" width="8.85546875" style="3" customWidth="1"/>
    <col min="22" max="25" width="4.85546875" style="3"/>
    <col min="26" max="26" width="11.85546875" style="3" customWidth="1"/>
    <col min="27" max="27" width="20.7109375" style="3" hidden="1" customWidth="1"/>
    <col min="28" max="28" width="13.7109375" style="3" hidden="1" customWidth="1"/>
    <col min="29" max="29" width="22.140625" style="3" hidden="1" customWidth="1"/>
    <col min="30" max="31" width="0" style="3" hidden="1" customWidth="1"/>
    <col min="32" max="32" width="13.7109375" style="3" hidden="1" customWidth="1"/>
    <col min="33" max="38" width="4.85546875" style="3"/>
    <col min="39" max="39" width="7.140625" style="3" customWidth="1"/>
    <col min="40" max="16384" width="4.85546875" style="3"/>
  </cols>
  <sheetData>
    <row r="1" spans="1:39" ht="27.75" customHeight="1">
      <c r="C1" s="388"/>
      <c r="D1" s="389"/>
      <c r="E1" s="390"/>
      <c r="F1" s="361" t="s">
        <v>191</v>
      </c>
      <c r="G1" s="362"/>
      <c r="H1" s="362"/>
      <c r="I1" s="362"/>
      <c r="J1" s="363"/>
      <c r="K1" s="145" t="s">
        <v>29</v>
      </c>
      <c r="L1" s="285" t="s">
        <v>43</v>
      </c>
      <c r="M1" s="286"/>
      <c r="N1" s="286"/>
      <c r="O1" s="286"/>
      <c r="P1" s="287"/>
      <c r="Q1" s="110"/>
      <c r="S1" s="373" t="s">
        <v>65</v>
      </c>
      <c r="T1" s="374"/>
      <c r="U1" s="375"/>
    </row>
    <row r="2" spans="1:39" ht="27.75" customHeight="1" thickBot="1">
      <c r="C2" s="391"/>
      <c r="D2" s="392"/>
      <c r="E2" s="393"/>
      <c r="F2" s="364"/>
      <c r="G2" s="365"/>
      <c r="H2" s="365"/>
      <c r="I2" s="365"/>
      <c r="J2" s="366"/>
      <c r="K2" s="27" t="s">
        <v>30</v>
      </c>
      <c r="L2" s="358"/>
      <c r="M2" s="359"/>
      <c r="N2" s="359"/>
      <c r="O2" s="359"/>
      <c r="P2" s="360"/>
      <c r="Q2" s="219"/>
      <c r="S2" s="376"/>
      <c r="T2" s="377"/>
      <c r="U2" s="378"/>
      <c r="Z2" s="220"/>
      <c r="AA2" s="30" t="s">
        <v>127</v>
      </c>
      <c r="AB2" s="30" t="s">
        <v>64</v>
      </c>
      <c r="AC2" s="30"/>
      <c r="AD2" s="30"/>
      <c r="AE2" s="30"/>
    </row>
    <row r="3" spans="1:39" ht="27.75" customHeight="1" thickBot="1">
      <c r="C3" s="394"/>
      <c r="D3" s="395"/>
      <c r="E3" s="396"/>
      <c r="F3" s="414" t="s">
        <v>190</v>
      </c>
      <c r="G3" s="415"/>
      <c r="H3" s="415"/>
      <c r="I3" s="415"/>
      <c r="J3" s="274" t="str">
        <f>'BOM_Phan IV'!O13</f>
        <v>TIÊU CHUẨN DỰ ÁN</v>
      </c>
      <c r="K3" s="27" t="s">
        <v>31</v>
      </c>
      <c r="L3" s="358"/>
      <c r="M3" s="359"/>
      <c r="N3" s="359"/>
      <c r="O3" s="359"/>
      <c r="P3" s="360"/>
      <c r="Q3" s="221"/>
      <c r="S3" s="48"/>
      <c r="T3" s="100">
        <v>1</v>
      </c>
      <c r="U3" s="48"/>
      <c r="Z3" s="220"/>
      <c r="AA3" s="30" t="s">
        <v>128</v>
      </c>
      <c r="AB3" s="30"/>
      <c r="AC3" s="30"/>
      <c r="AD3" s="30"/>
      <c r="AE3" s="30"/>
      <c r="AF3" s="3" t="s">
        <v>127</v>
      </c>
    </row>
    <row r="4" spans="1:39" ht="25.35" customHeight="1">
      <c r="C4" s="402" t="s">
        <v>25</v>
      </c>
      <c r="D4" s="403"/>
      <c r="E4" s="102" t="str">
        <f>'BOM_Phan II'!E4</f>
        <v>WINK HOTEL HỒ TÂY - HÀ NỘI</v>
      </c>
      <c r="F4" s="92"/>
      <c r="G4" s="92"/>
      <c r="H4" s="92"/>
      <c r="I4" s="92"/>
      <c r="J4" s="128" t="s">
        <v>24</v>
      </c>
      <c r="K4" s="222" t="str">
        <f>'BOM_Phan II'!P4</f>
        <v>2543_WINK HOTEL_CT06</v>
      </c>
      <c r="L4" s="223"/>
      <c r="M4" s="223"/>
      <c r="N4" s="122"/>
      <c r="O4" s="122"/>
      <c r="P4" s="146"/>
      <c r="Q4" s="224"/>
      <c r="Z4" s="220"/>
      <c r="AA4" s="30" t="s">
        <v>89</v>
      </c>
      <c r="AB4" s="30"/>
      <c r="AC4" s="30" t="s">
        <v>74</v>
      </c>
      <c r="AD4" s="30"/>
      <c r="AE4" s="30"/>
      <c r="AF4" s="3" t="s">
        <v>128</v>
      </c>
    </row>
    <row r="5" spans="1:39" ht="25.35" customHeight="1">
      <c r="C5" s="422" t="s">
        <v>28</v>
      </c>
      <c r="D5" s="423"/>
      <c r="E5" s="426" t="str">
        <f>'BOM_Phan II'!E5</f>
        <v>TỦ ÁO Tủ nhỏ trái (Đỏ)</v>
      </c>
      <c r="F5" s="427"/>
      <c r="G5" s="427"/>
      <c r="H5" s="427"/>
      <c r="I5" s="428"/>
      <c r="J5" s="432" t="s">
        <v>27</v>
      </c>
      <c r="K5" s="225" t="s">
        <v>129</v>
      </c>
      <c r="L5" s="225" t="s">
        <v>130</v>
      </c>
      <c r="M5" s="225" t="s">
        <v>131</v>
      </c>
      <c r="N5" s="226"/>
      <c r="O5" s="124"/>
      <c r="P5" s="147"/>
      <c r="Q5" s="224"/>
      <c r="Z5" s="220"/>
      <c r="AA5" s="30" t="s">
        <v>62</v>
      </c>
      <c r="AB5" s="30"/>
      <c r="AC5" s="30" t="s">
        <v>75</v>
      </c>
      <c r="AD5" s="30"/>
      <c r="AE5" s="30"/>
      <c r="AF5" s="3" t="s">
        <v>89</v>
      </c>
    </row>
    <row r="6" spans="1:39" ht="25.35" customHeight="1">
      <c r="C6" s="424"/>
      <c r="D6" s="425"/>
      <c r="E6" s="429"/>
      <c r="F6" s="430"/>
      <c r="G6" s="430"/>
      <c r="H6" s="430"/>
      <c r="I6" s="431"/>
      <c r="J6" s="433"/>
      <c r="K6" s="225">
        <v>1440</v>
      </c>
      <c r="L6" s="225">
        <v>588.33333333333337</v>
      </c>
      <c r="M6" s="225">
        <v>89.333333333333329</v>
      </c>
      <c r="N6" s="226"/>
      <c r="O6" s="124"/>
      <c r="P6" s="147"/>
      <c r="Q6" s="224"/>
      <c r="Z6" s="220"/>
      <c r="AA6" s="30" t="s">
        <v>62</v>
      </c>
      <c r="AB6" s="30"/>
      <c r="AC6" s="30" t="s">
        <v>75</v>
      </c>
      <c r="AD6" s="30"/>
      <c r="AE6" s="30"/>
      <c r="AF6" s="3" t="s">
        <v>89</v>
      </c>
    </row>
    <row r="7" spans="1:39" ht="25.35" customHeight="1">
      <c r="C7" s="404" t="s">
        <v>23</v>
      </c>
      <c r="D7" s="405"/>
      <c r="E7" s="95" t="str">
        <f>'BOM_Phan II'!E6</f>
        <v>RO.FF.02A.R</v>
      </c>
      <c r="F7" s="94"/>
      <c r="G7" s="94"/>
      <c r="H7" s="94"/>
      <c r="I7" s="94"/>
      <c r="J7" s="127" t="s">
        <v>26</v>
      </c>
      <c r="K7" s="227">
        <f>IF(K6&lt;&gt;"",SUM('BOM_Phan IV'!N13:N406),"")</f>
        <v>4</v>
      </c>
      <c r="L7" s="228"/>
      <c r="M7" s="228"/>
      <c r="N7" s="124"/>
      <c r="O7" s="124"/>
      <c r="P7" s="147"/>
      <c r="Q7" s="224"/>
      <c r="Z7" s="220"/>
      <c r="AA7" s="30" t="s">
        <v>63</v>
      </c>
      <c r="AB7" s="30"/>
      <c r="AC7" s="30"/>
      <c r="AD7" s="30"/>
      <c r="AE7" s="30"/>
      <c r="AF7" s="3" t="s">
        <v>62</v>
      </c>
    </row>
    <row r="8" spans="1:39" ht="25.35" customHeight="1">
      <c r="C8" s="404" t="s">
        <v>21</v>
      </c>
      <c r="D8" s="405"/>
      <c r="E8" s="95">
        <f>'BOM_Phan II'!E7</f>
        <v>1.1000000000000001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124"/>
      <c r="O8" s="124"/>
      <c r="P8" s="147"/>
      <c r="Q8" s="224"/>
      <c r="S8" s="46"/>
      <c r="Z8" s="220"/>
      <c r="AA8" s="30" t="s">
        <v>64</v>
      </c>
      <c r="AB8" s="30"/>
      <c r="AC8" s="30"/>
      <c r="AD8" s="30"/>
      <c r="AE8" s="30"/>
      <c r="AF8" s="3" t="s">
        <v>63</v>
      </c>
    </row>
    <row r="9" spans="1:39" ht="25.35" customHeight="1">
      <c r="C9" s="379" t="s">
        <v>9</v>
      </c>
      <c r="D9" s="380"/>
      <c r="E9" s="104" t="str">
        <f>'BOM_Phan II'!E8</f>
        <v>MDF + LAMIANATE + MELAMINE</v>
      </c>
      <c r="F9" s="98"/>
      <c r="G9" s="98"/>
      <c r="H9" s="98"/>
      <c r="I9" s="98"/>
      <c r="J9" s="129" t="s">
        <v>22</v>
      </c>
      <c r="K9" s="104" t="str">
        <f>'BOM_Phan II'!P8</f>
        <v>LA-01.R,YL-L51070,MO.02,0866CA</v>
      </c>
      <c r="L9" s="126"/>
      <c r="M9" s="126"/>
      <c r="N9" s="126"/>
      <c r="O9" s="126"/>
      <c r="P9" s="229"/>
      <c r="Q9" s="224"/>
      <c r="Z9" s="220"/>
      <c r="AA9" s="30" t="s">
        <v>132</v>
      </c>
      <c r="AB9" s="30"/>
      <c r="AC9" s="30"/>
      <c r="AD9" s="30"/>
      <c r="AE9" s="30"/>
      <c r="AF9" s="3" t="s">
        <v>64</v>
      </c>
    </row>
    <row r="10" spans="1:39" ht="23.25" customHeight="1" thickBot="1">
      <c r="C10" s="275"/>
      <c r="D10" s="276"/>
      <c r="E10" s="276"/>
      <c r="F10" s="276"/>
      <c r="G10" s="276"/>
      <c r="H10" s="276"/>
      <c r="I10" s="276"/>
      <c r="J10" s="277" t="s">
        <v>411</v>
      </c>
      <c r="K10" s="278"/>
      <c r="L10" s="278"/>
      <c r="M10" s="278"/>
      <c r="N10" s="278"/>
      <c r="O10" s="278"/>
      <c r="P10" s="279"/>
      <c r="Q10" s="14"/>
      <c r="Z10" s="220"/>
      <c r="AA10" s="30"/>
      <c r="AB10" s="30"/>
      <c r="AC10" s="30"/>
      <c r="AD10" s="30"/>
      <c r="AE10" s="30"/>
      <c r="AF10" s="3" t="s">
        <v>91</v>
      </c>
    </row>
    <row r="11" spans="1:39" ht="33" customHeight="1">
      <c r="A11" s="371" t="s">
        <v>71</v>
      </c>
      <c r="B11" s="372" t="s">
        <v>72</v>
      </c>
      <c r="C11" s="420" t="s">
        <v>10</v>
      </c>
      <c r="D11" s="383" t="s">
        <v>42</v>
      </c>
      <c r="E11" s="314" t="s">
        <v>1</v>
      </c>
      <c r="F11" s="383"/>
      <c r="G11" s="383"/>
      <c r="H11" s="383" t="s">
        <v>0</v>
      </c>
      <c r="I11" s="383" t="s">
        <v>60</v>
      </c>
      <c r="J11" s="416" t="s">
        <v>67</v>
      </c>
      <c r="K11" s="418" t="s">
        <v>59</v>
      </c>
      <c r="L11" s="409" t="s">
        <v>46</v>
      </c>
      <c r="M11" s="312" t="s">
        <v>47</v>
      </c>
      <c r="N11" s="312" t="s">
        <v>7</v>
      </c>
      <c r="O11" s="409" t="s">
        <v>8</v>
      </c>
      <c r="P11" s="410"/>
      <c r="Q11" s="370" t="s">
        <v>76</v>
      </c>
      <c r="AA11" s="30"/>
    </row>
    <row r="12" spans="1:39" ht="41.1" customHeight="1">
      <c r="A12" s="371"/>
      <c r="B12" s="372"/>
      <c r="C12" s="421"/>
      <c r="D12" s="384"/>
      <c r="E12" s="101" t="s">
        <v>18</v>
      </c>
      <c r="F12" s="101" t="s">
        <v>19</v>
      </c>
      <c r="G12" s="101" t="s">
        <v>20</v>
      </c>
      <c r="H12" s="384"/>
      <c r="I12" s="384"/>
      <c r="J12" s="417"/>
      <c r="K12" s="419"/>
      <c r="L12" s="411"/>
      <c r="M12" s="313"/>
      <c r="N12" s="313"/>
      <c r="O12" s="117" t="s">
        <v>37</v>
      </c>
      <c r="P12" s="130" t="s">
        <v>2</v>
      </c>
      <c r="Q12" s="370"/>
      <c r="R12" s="47" t="s">
        <v>54</v>
      </c>
      <c r="S12" s="31"/>
      <c r="T12" s="31"/>
      <c r="U12" s="31"/>
      <c r="AA12" s="30"/>
    </row>
    <row r="13" spans="1:39" s="241" customFormat="1" ht="35.1" customHeight="1">
      <c r="A13" s="230" t="s">
        <v>194</v>
      </c>
      <c r="B13" s="230" t="s">
        <v>412</v>
      </c>
      <c r="C13" s="231" t="s">
        <v>14</v>
      </c>
      <c r="D13" s="232" t="s">
        <v>69</v>
      </c>
      <c r="E13" s="233"/>
      <c r="F13" s="233"/>
      <c r="G13" s="233"/>
      <c r="H13" s="233"/>
      <c r="I13" s="234"/>
      <c r="J13" s="235"/>
      <c r="K13" s="234"/>
      <c r="L13" s="236"/>
      <c r="M13" s="237"/>
      <c r="N13" s="238"/>
      <c r="O13" s="238"/>
      <c r="P13" s="239"/>
      <c r="Q13" s="240">
        <v>14</v>
      </c>
      <c r="R13" s="240" t="s">
        <v>73</v>
      </c>
      <c r="S13" s="110"/>
      <c r="T13" s="240"/>
      <c r="U13" s="110"/>
      <c r="AA13" s="43"/>
      <c r="AB13" s="43"/>
      <c r="AD13" s="43"/>
      <c r="AE13" s="43"/>
    </row>
    <row r="14" spans="1:39" s="254" customFormat="1" ht="39.950000000000003" customHeight="1">
      <c r="A14" s="242" t="s">
        <v>194</v>
      </c>
      <c r="B14" s="242" t="s">
        <v>412</v>
      </c>
      <c r="C14" s="243">
        <v>1</v>
      </c>
      <c r="D14" s="244" t="s">
        <v>133</v>
      </c>
      <c r="E14" s="245">
        <v>25</v>
      </c>
      <c r="F14" s="245">
        <v>35</v>
      </c>
      <c r="G14" s="245">
        <v>4056.666666666667</v>
      </c>
      <c r="H14" s="245">
        <v>8</v>
      </c>
      <c r="I14" s="244" t="s">
        <v>134</v>
      </c>
      <c r="J14" s="246"/>
      <c r="K14" s="247"/>
      <c r="L14" s="248" t="s">
        <v>135</v>
      </c>
      <c r="M14" s="249">
        <v>13.522222222222224</v>
      </c>
      <c r="N14" s="250">
        <v>0</v>
      </c>
      <c r="O14" s="250">
        <v>0</v>
      </c>
      <c r="P14" s="251">
        <v>0</v>
      </c>
      <c r="Q14" s="252">
        <v>14</v>
      </c>
      <c r="R14" s="252" t="s">
        <v>73</v>
      </c>
      <c r="S14" s="253"/>
      <c r="T14" s="252"/>
      <c r="U14" s="253"/>
      <c r="AM14" s="248" t="s">
        <v>148</v>
      </c>
    </row>
    <row r="15" spans="1:39" s="254" customFormat="1" ht="39.950000000000003" customHeight="1">
      <c r="A15" s="242" t="s">
        <v>194</v>
      </c>
      <c r="B15" s="242" t="s">
        <v>412</v>
      </c>
      <c r="C15" s="243">
        <v>2</v>
      </c>
      <c r="D15" s="255" t="s">
        <v>136</v>
      </c>
      <c r="E15" s="256">
        <v>25</v>
      </c>
      <c r="F15" s="245">
        <v>35</v>
      </c>
      <c r="G15" s="245">
        <v>19.333333333333329</v>
      </c>
      <c r="H15" s="245">
        <v>16</v>
      </c>
      <c r="I15" s="247" t="s">
        <v>134</v>
      </c>
      <c r="J15" s="246"/>
      <c r="K15" s="247"/>
      <c r="L15" s="248" t="s">
        <v>135</v>
      </c>
      <c r="M15" s="249">
        <v>0.12888888888888886</v>
      </c>
      <c r="N15" s="250">
        <v>0</v>
      </c>
      <c r="O15" s="250">
        <v>0</v>
      </c>
      <c r="P15" s="251">
        <v>0</v>
      </c>
      <c r="Q15" s="252">
        <v>14</v>
      </c>
      <c r="R15" s="252" t="s">
        <v>73</v>
      </c>
      <c r="S15" s="253"/>
      <c r="T15" s="252"/>
      <c r="U15" s="253"/>
      <c r="AA15" s="241"/>
      <c r="AB15" s="241"/>
      <c r="AC15" s="241"/>
      <c r="AM15" s="254" t="s">
        <v>151</v>
      </c>
    </row>
    <row r="16" spans="1:39" s="254" customFormat="1" ht="39.950000000000003" customHeight="1">
      <c r="A16" s="242" t="s">
        <v>194</v>
      </c>
      <c r="B16" s="242" t="s">
        <v>412</v>
      </c>
      <c r="C16" s="243">
        <v>3</v>
      </c>
      <c r="D16" s="255" t="s">
        <v>137</v>
      </c>
      <c r="E16" s="256"/>
      <c r="F16" s="245"/>
      <c r="G16" s="245"/>
      <c r="H16" s="245"/>
      <c r="I16" s="247" t="s">
        <v>138</v>
      </c>
      <c r="J16" s="246"/>
      <c r="K16" s="247"/>
      <c r="L16" s="248" t="s">
        <v>139</v>
      </c>
      <c r="M16" s="249">
        <v>36.336721777777775</v>
      </c>
      <c r="N16" s="250">
        <v>0</v>
      </c>
      <c r="O16" s="250">
        <v>0</v>
      </c>
      <c r="P16" s="251">
        <v>0</v>
      </c>
      <c r="Q16" s="252">
        <v>14</v>
      </c>
      <c r="R16" s="252" t="s">
        <v>73</v>
      </c>
      <c r="S16" s="253"/>
      <c r="T16" s="252"/>
      <c r="U16" s="253"/>
      <c r="AA16" s="241"/>
      <c r="AB16" s="241"/>
      <c r="AC16" s="241"/>
    </row>
    <row r="17" spans="1:29" s="254" customFormat="1" ht="39.950000000000003" customHeight="1">
      <c r="A17" s="242" t="s">
        <v>194</v>
      </c>
      <c r="B17" s="242" t="s">
        <v>412</v>
      </c>
      <c r="C17" s="243">
        <v>4</v>
      </c>
      <c r="D17" s="255" t="s">
        <v>140</v>
      </c>
      <c r="E17" s="256"/>
      <c r="F17" s="245"/>
      <c r="G17" s="245"/>
      <c r="H17" s="245"/>
      <c r="I17" s="247" t="s">
        <v>141</v>
      </c>
      <c r="J17" s="246"/>
      <c r="K17" s="247"/>
      <c r="L17" s="248" t="s">
        <v>139</v>
      </c>
      <c r="M17" s="249">
        <v>15.14030074074074</v>
      </c>
      <c r="N17" s="250">
        <v>0</v>
      </c>
      <c r="O17" s="250">
        <v>0</v>
      </c>
      <c r="P17" s="251">
        <v>0</v>
      </c>
      <c r="Q17" s="252">
        <v>14</v>
      </c>
      <c r="R17" s="252" t="s">
        <v>73</v>
      </c>
      <c r="S17" s="253"/>
      <c r="T17" s="252"/>
      <c r="U17" s="253"/>
      <c r="AA17" s="241"/>
      <c r="AB17" s="241"/>
      <c r="AC17" s="241"/>
    </row>
    <row r="18" spans="1:29" s="254" customFormat="1" ht="39.950000000000003" customHeight="1">
      <c r="A18" s="242" t="s">
        <v>194</v>
      </c>
      <c r="B18" s="242" t="s">
        <v>412</v>
      </c>
      <c r="C18" s="243">
        <v>5</v>
      </c>
      <c r="D18" s="255" t="s">
        <v>142</v>
      </c>
      <c r="E18" s="256"/>
      <c r="F18" s="245"/>
      <c r="G18" s="245"/>
      <c r="H18" s="245"/>
      <c r="I18" s="247" t="s">
        <v>143</v>
      </c>
      <c r="J18" s="273"/>
      <c r="K18" s="247"/>
      <c r="L18" s="248" t="s">
        <v>139</v>
      </c>
      <c r="M18" s="249">
        <v>29.026666666666667</v>
      </c>
      <c r="N18" s="250">
        <v>0</v>
      </c>
      <c r="O18" s="250">
        <v>0</v>
      </c>
      <c r="P18" s="251">
        <v>0</v>
      </c>
      <c r="Q18" s="252">
        <v>14</v>
      </c>
      <c r="R18" s="252" t="s">
        <v>73</v>
      </c>
      <c r="S18" s="253"/>
      <c r="T18" s="252"/>
      <c r="U18" s="253"/>
      <c r="AA18" s="241"/>
      <c r="AB18" s="241"/>
      <c r="AC18" s="241"/>
    </row>
    <row r="19" spans="1:29" s="254" customFormat="1" ht="39.950000000000003" customHeight="1">
      <c r="A19" s="242" t="s">
        <v>194</v>
      </c>
      <c r="B19" s="242" t="s">
        <v>412</v>
      </c>
      <c r="C19" s="243"/>
      <c r="D19" s="255" t="s">
        <v>38</v>
      </c>
      <c r="E19" s="256"/>
      <c r="F19" s="245"/>
      <c r="G19" s="245"/>
      <c r="H19" s="245"/>
      <c r="I19" s="247"/>
      <c r="J19" s="246"/>
      <c r="K19" s="247"/>
      <c r="L19" s="248"/>
      <c r="M19" s="249"/>
      <c r="N19" s="250">
        <v>0</v>
      </c>
      <c r="O19" s="250">
        <v>0</v>
      </c>
      <c r="P19" s="251">
        <v>0</v>
      </c>
      <c r="Q19" s="252">
        <v>14</v>
      </c>
      <c r="R19" s="252" t="s">
        <v>73</v>
      </c>
      <c r="S19" s="253"/>
      <c r="T19" s="252"/>
      <c r="U19" s="253"/>
      <c r="AA19" s="241"/>
      <c r="AB19" s="241"/>
      <c r="AC19" s="241"/>
    </row>
    <row r="20" spans="1:29" s="254" customFormat="1" ht="39.950000000000003" customHeight="1">
      <c r="A20" s="242"/>
      <c r="B20" s="242"/>
      <c r="C20" s="243"/>
      <c r="D20" s="255"/>
      <c r="E20" s="256"/>
      <c r="F20" s="245"/>
      <c r="G20" s="245"/>
      <c r="H20" s="245"/>
      <c r="I20" s="247"/>
      <c r="J20" s="246"/>
      <c r="K20" s="247"/>
      <c r="L20" s="248"/>
      <c r="M20" s="249"/>
      <c r="N20" s="250"/>
      <c r="O20" s="250"/>
      <c r="P20" s="251"/>
      <c r="Q20" s="252"/>
      <c r="R20" s="252"/>
      <c r="S20" s="253"/>
      <c r="T20" s="252"/>
      <c r="U20" s="253"/>
      <c r="AA20" s="241"/>
      <c r="AB20" s="241"/>
      <c r="AC20" s="241"/>
    </row>
    <row r="21" spans="1:29" s="254" customFormat="1" ht="39.950000000000003" customHeight="1">
      <c r="A21" s="242"/>
      <c r="B21" s="242"/>
      <c r="C21" s="243"/>
      <c r="D21" s="255"/>
      <c r="E21" s="256"/>
      <c r="F21" s="245"/>
      <c r="G21" s="245"/>
      <c r="H21" s="245"/>
      <c r="I21" s="247"/>
      <c r="J21" s="246"/>
      <c r="K21" s="247"/>
      <c r="L21" s="248"/>
      <c r="M21" s="249"/>
      <c r="N21" s="250"/>
      <c r="O21" s="250"/>
      <c r="P21" s="251"/>
      <c r="Q21" s="252"/>
      <c r="R21" s="252"/>
      <c r="S21" s="253"/>
      <c r="T21" s="252"/>
      <c r="U21" s="253"/>
      <c r="AA21" s="241"/>
      <c r="AB21" s="241"/>
      <c r="AC21" s="241"/>
    </row>
    <row r="22" spans="1:29" s="254" customFormat="1" ht="39.950000000000003" customHeight="1">
      <c r="A22" s="242"/>
      <c r="B22" s="242"/>
      <c r="C22" s="243"/>
      <c r="D22" s="255"/>
      <c r="E22" s="256"/>
      <c r="F22" s="245"/>
      <c r="G22" s="245"/>
      <c r="H22" s="245"/>
      <c r="I22" s="247"/>
      <c r="J22" s="246"/>
      <c r="K22" s="247"/>
      <c r="L22" s="248"/>
      <c r="M22" s="249"/>
      <c r="N22" s="250"/>
      <c r="O22" s="250"/>
      <c r="P22" s="251"/>
      <c r="Q22" s="252"/>
      <c r="R22" s="252"/>
      <c r="S22" s="253"/>
      <c r="T22" s="252"/>
      <c r="U22" s="253"/>
      <c r="AA22" s="241"/>
      <c r="AB22" s="241"/>
      <c r="AC22" s="241"/>
    </row>
    <row r="23" spans="1:29" s="254" customFormat="1" ht="39.950000000000003" customHeight="1">
      <c r="A23" s="242"/>
      <c r="B23" s="242"/>
      <c r="C23" s="243"/>
      <c r="D23" s="255"/>
      <c r="E23" s="256"/>
      <c r="F23" s="245"/>
      <c r="G23" s="245"/>
      <c r="H23" s="245"/>
      <c r="I23" s="247"/>
      <c r="J23" s="246"/>
      <c r="K23" s="247"/>
      <c r="L23" s="248"/>
      <c r="M23" s="249"/>
      <c r="N23" s="250"/>
      <c r="O23" s="250"/>
      <c r="P23" s="251"/>
      <c r="Q23" s="252"/>
      <c r="R23" s="252"/>
      <c r="S23" s="253"/>
      <c r="T23" s="252"/>
      <c r="U23" s="253"/>
      <c r="AA23" s="241"/>
      <c r="AB23" s="241"/>
      <c r="AC23" s="241"/>
    </row>
    <row r="24" spans="1:29" s="254" customFormat="1" ht="39.950000000000003" customHeight="1">
      <c r="A24" s="242"/>
      <c r="B24" s="242"/>
      <c r="C24" s="243"/>
      <c r="D24" s="255"/>
      <c r="E24" s="256"/>
      <c r="F24" s="245"/>
      <c r="G24" s="245"/>
      <c r="H24" s="245"/>
      <c r="I24" s="247"/>
      <c r="J24" s="246"/>
      <c r="K24" s="247"/>
      <c r="L24" s="248"/>
      <c r="M24" s="249"/>
      <c r="N24" s="250"/>
      <c r="O24" s="250"/>
      <c r="P24" s="251"/>
      <c r="Q24" s="252"/>
      <c r="R24" s="252"/>
      <c r="S24" s="253"/>
      <c r="T24" s="252"/>
      <c r="U24" s="253"/>
      <c r="AA24" s="241"/>
      <c r="AB24" s="241"/>
      <c r="AC24" s="241"/>
    </row>
    <row r="25" spans="1:29" s="254" customFormat="1" ht="39.950000000000003" customHeight="1">
      <c r="A25" s="242"/>
      <c r="B25" s="242"/>
      <c r="C25" s="243"/>
      <c r="D25" s="255"/>
      <c r="E25" s="256"/>
      <c r="F25" s="245"/>
      <c r="G25" s="245"/>
      <c r="H25" s="245"/>
      <c r="I25" s="247"/>
      <c r="J25" s="246"/>
      <c r="K25" s="247"/>
      <c r="L25" s="248"/>
      <c r="M25" s="249"/>
      <c r="N25" s="250"/>
      <c r="O25" s="250"/>
      <c r="P25" s="251"/>
      <c r="Q25" s="252"/>
      <c r="R25" s="252"/>
      <c r="S25" s="253"/>
      <c r="T25" s="252"/>
      <c r="U25" s="253"/>
      <c r="AA25" s="241"/>
      <c r="AB25" s="241"/>
      <c r="AC25" s="241"/>
    </row>
    <row r="26" spans="1:29" s="254" customFormat="1" ht="39.950000000000003" customHeight="1">
      <c r="A26" s="242"/>
      <c r="B26" s="242"/>
      <c r="C26" s="243"/>
      <c r="D26" s="255"/>
      <c r="E26" s="256"/>
      <c r="F26" s="245"/>
      <c r="G26" s="245"/>
      <c r="H26" s="245"/>
      <c r="I26" s="247"/>
      <c r="J26" s="246"/>
      <c r="K26" s="247"/>
      <c r="L26" s="248"/>
      <c r="M26" s="249"/>
      <c r="N26" s="250"/>
      <c r="O26" s="250"/>
      <c r="P26" s="251"/>
      <c r="Q26" s="252"/>
      <c r="R26" s="252"/>
      <c r="S26" s="253"/>
      <c r="T26" s="252"/>
      <c r="U26" s="253"/>
      <c r="AA26" s="241"/>
      <c r="AB26" s="241"/>
      <c r="AC26" s="241"/>
    </row>
    <row r="27" spans="1:29" s="254" customFormat="1" ht="39.950000000000003" customHeight="1">
      <c r="A27" s="242"/>
      <c r="B27" s="242"/>
      <c r="C27" s="243"/>
      <c r="D27" s="255"/>
      <c r="E27" s="256"/>
      <c r="F27" s="245"/>
      <c r="G27" s="245"/>
      <c r="H27" s="245"/>
      <c r="I27" s="247"/>
      <c r="J27" s="246"/>
      <c r="K27" s="247"/>
      <c r="L27" s="248"/>
      <c r="M27" s="249"/>
      <c r="N27" s="250"/>
      <c r="O27" s="250"/>
      <c r="P27" s="251"/>
      <c r="Q27" s="252"/>
      <c r="R27" s="252"/>
      <c r="S27" s="253"/>
      <c r="T27" s="252"/>
      <c r="U27" s="253"/>
      <c r="AA27" s="241"/>
      <c r="AB27" s="241"/>
      <c r="AC27" s="241"/>
    </row>
    <row r="28" spans="1:29" s="254" customFormat="1" ht="39.950000000000003" customHeight="1">
      <c r="A28" s="242"/>
      <c r="B28" s="242"/>
      <c r="C28" s="243"/>
      <c r="D28" s="255"/>
      <c r="E28" s="256"/>
      <c r="F28" s="245"/>
      <c r="G28" s="245"/>
      <c r="H28" s="245"/>
      <c r="I28" s="247"/>
      <c r="J28" s="246"/>
      <c r="K28" s="247"/>
      <c r="L28" s="248"/>
      <c r="M28" s="249"/>
      <c r="N28" s="250"/>
      <c r="O28" s="250"/>
      <c r="P28" s="251"/>
      <c r="Q28" s="252"/>
      <c r="R28" s="252"/>
      <c r="S28" s="253"/>
      <c r="T28" s="252"/>
      <c r="U28" s="253"/>
      <c r="AA28" s="241"/>
      <c r="AB28" s="241"/>
      <c r="AC28" s="241"/>
    </row>
    <row r="29" spans="1:29" s="254" customFormat="1" ht="39.950000000000003" customHeight="1">
      <c r="A29" s="242"/>
      <c r="B29" s="242"/>
      <c r="C29" s="243"/>
      <c r="D29" s="255"/>
      <c r="E29" s="256"/>
      <c r="F29" s="245"/>
      <c r="G29" s="245"/>
      <c r="H29" s="245"/>
      <c r="I29" s="247"/>
      <c r="J29" s="246"/>
      <c r="K29" s="247"/>
      <c r="L29" s="248"/>
      <c r="M29" s="249"/>
      <c r="N29" s="250"/>
      <c r="O29" s="250"/>
      <c r="P29" s="251"/>
      <c r="Q29" s="252"/>
      <c r="R29" s="252"/>
      <c r="S29" s="253"/>
      <c r="T29" s="252"/>
      <c r="U29" s="253"/>
      <c r="AA29" s="241"/>
      <c r="AB29" s="241"/>
      <c r="AC29" s="241"/>
    </row>
    <row r="30" spans="1:29" s="254" customFormat="1" ht="57.75" customHeight="1">
      <c r="A30" s="242"/>
      <c r="B30" s="242"/>
      <c r="C30" s="243"/>
      <c r="D30" s="255"/>
      <c r="E30" s="256"/>
      <c r="F30" s="245"/>
      <c r="G30" s="245"/>
      <c r="H30" s="245"/>
      <c r="I30" s="247"/>
      <c r="J30" s="269"/>
      <c r="K30" s="247"/>
      <c r="L30" s="248"/>
      <c r="M30" s="249"/>
      <c r="N30" s="250"/>
      <c r="O30" s="250"/>
      <c r="P30" s="251"/>
      <c r="Q30" s="252"/>
      <c r="R30" s="252"/>
      <c r="S30" s="253"/>
      <c r="T30" s="252"/>
      <c r="U30" s="253"/>
      <c r="AA30" s="241"/>
      <c r="AB30" s="241"/>
      <c r="AC30" s="241"/>
    </row>
    <row r="31" spans="1:29" s="254" customFormat="1" ht="39.950000000000003" customHeight="1">
      <c r="A31" s="242"/>
      <c r="B31" s="242"/>
      <c r="C31" s="243"/>
      <c r="D31" s="255"/>
      <c r="E31" s="256"/>
      <c r="F31" s="245"/>
      <c r="G31" s="245"/>
      <c r="H31" s="245"/>
      <c r="I31" s="247"/>
      <c r="J31" s="246"/>
      <c r="K31" s="247"/>
      <c r="L31" s="248"/>
      <c r="M31" s="249"/>
      <c r="N31" s="250"/>
      <c r="O31" s="250"/>
      <c r="P31" s="251"/>
      <c r="Q31" s="252"/>
      <c r="R31" s="252"/>
      <c r="S31" s="253"/>
      <c r="T31" s="252"/>
      <c r="U31" s="253"/>
      <c r="AA31" s="241"/>
      <c r="AB31" s="241"/>
      <c r="AC31" s="241"/>
    </row>
    <row r="32" spans="1:29" s="254" customFormat="1" ht="39.950000000000003" customHeight="1">
      <c r="A32" s="242"/>
      <c r="B32" s="242"/>
      <c r="C32" s="243"/>
      <c r="D32" s="255"/>
      <c r="E32" s="256"/>
      <c r="F32" s="245"/>
      <c r="G32" s="245"/>
      <c r="H32" s="245"/>
      <c r="I32" s="247"/>
      <c r="J32" s="246"/>
      <c r="K32" s="247"/>
      <c r="L32" s="248"/>
      <c r="M32" s="249"/>
      <c r="N32" s="250"/>
      <c r="O32" s="250"/>
      <c r="P32" s="251"/>
      <c r="Q32" s="252"/>
      <c r="R32" s="252"/>
      <c r="S32" s="253"/>
      <c r="T32" s="252"/>
      <c r="U32" s="253"/>
      <c r="AA32" s="241"/>
      <c r="AB32" s="241"/>
      <c r="AC32" s="241"/>
    </row>
    <row r="33" spans="1:29" s="254" customFormat="1" ht="39.950000000000003" customHeight="1">
      <c r="A33" s="242"/>
      <c r="B33" s="242"/>
      <c r="C33" s="243"/>
      <c r="D33" s="255"/>
      <c r="E33" s="256"/>
      <c r="F33" s="245"/>
      <c r="G33" s="245"/>
      <c r="H33" s="245"/>
      <c r="I33" s="247"/>
      <c r="J33" s="269"/>
      <c r="K33" s="247"/>
      <c r="L33" s="248"/>
      <c r="M33" s="249"/>
      <c r="N33" s="250"/>
      <c r="O33" s="250"/>
      <c r="P33" s="251"/>
      <c r="Q33" s="252"/>
      <c r="R33" s="252"/>
      <c r="S33" s="253"/>
      <c r="T33" s="252"/>
      <c r="U33" s="253"/>
      <c r="AA33" s="241"/>
      <c r="AB33" s="241"/>
      <c r="AC33" s="241"/>
    </row>
    <row r="34" spans="1:29" s="254" customFormat="1" ht="39.950000000000003" customHeight="1">
      <c r="A34" s="242"/>
      <c r="B34" s="242"/>
      <c r="C34" s="243"/>
      <c r="D34" s="255"/>
      <c r="E34" s="256"/>
      <c r="F34" s="245"/>
      <c r="G34" s="245"/>
      <c r="H34" s="245"/>
      <c r="I34" s="247"/>
      <c r="J34" s="269"/>
      <c r="K34" s="247"/>
      <c r="L34" s="248"/>
      <c r="M34" s="249"/>
      <c r="N34" s="250"/>
      <c r="O34" s="250"/>
      <c r="P34" s="251"/>
      <c r="Q34" s="252"/>
      <c r="R34" s="252"/>
      <c r="S34" s="253"/>
      <c r="T34" s="252"/>
      <c r="U34" s="253"/>
      <c r="AA34" s="241"/>
      <c r="AB34" s="241"/>
      <c r="AC34" s="241"/>
    </row>
    <row r="35" spans="1:29" s="254" customFormat="1" ht="39.950000000000003" hidden="1" customHeight="1">
      <c r="A35" s="242"/>
      <c r="B35" s="242"/>
      <c r="C35" s="243"/>
      <c r="D35" s="255"/>
      <c r="E35" s="256"/>
      <c r="F35" s="245"/>
      <c r="G35" s="245"/>
      <c r="H35" s="245"/>
      <c r="I35" s="247"/>
      <c r="J35" s="269"/>
      <c r="K35" s="247"/>
      <c r="L35" s="248"/>
      <c r="M35" s="249"/>
      <c r="N35" s="250"/>
      <c r="O35" s="250"/>
      <c r="P35" s="251"/>
      <c r="Q35" s="252"/>
      <c r="R35" s="252"/>
      <c r="S35" s="253"/>
      <c r="T35" s="252"/>
      <c r="U35" s="253"/>
      <c r="AA35" s="241"/>
      <c r="AB35" s="241"/>
      <c r="AC35" s="241"/>
    </row>
    <row r="36" spans="1:29" s="254" customFormat="1" ht="39.950000000000003" hidden="1" customHeight="1">
      <c r="A36" s="242"/>
      <c r="B36" s="242"/>
      <c r="C36" s="243"/>
      <c r="D36" s="255"/>
      <c r="E36" s="256"/>
      <c r="F36" s="245"/>
      <c r="G36" s="245"/>
      <c r="H36" s="245"/>
      <c r="I36" s="247"/>
      <c r="J36" s="269"/>
      <c r="K36" s="247"/>
      <c r="L36" s="248"/>
      <c r="M36" s="249"/>
      <c r="N36" s="250"/>
      <c r="O36" s="250"/>
      <c r="P36" s="251"/>
      <c r="Q36" s="252"/>
      <c r="R36" s="252"/>
      <c r="S36" s="253"/>
      <c r="T36" s="252"/>
      <c r="U36" s="253"/>
      <c r="AA36" s="241"/>
      <c r="AB36" s="241"/>
      <c r="AC36" s="241"/>
    </row>
    <row r="37" spans="1:29" s="241" customFormat="1" ht="39.950000000000003" hidden="1" customHeight="1">
      <c r="A37" s="230"/>
      <c r="B37" s="230"/>
      <c r="C37" s="245"/>
      <c r="D37" s="244"/>
      <c r="E37" s="245"/>
      <c r="F37" s="245"/>
      <c r="G37" s="245"/>
      <c r="H37" s="245"/>
      <c r="I37" s="244"/>
      <c r="J37" s="244"/>
      <c r="K37" s="247"/>
      <c r="L37" s="248"/>
      <c r="M37" s="249"/>
      <c r="N37" s="258"/>
      <c r="O37" s="258"/>
      <c r="P37" s="258"/>
      <c r="Q37" s="240"/>
      <c r="R37" s="240"/>
      <c r="S37" s="110"/>
      <c r="T37" s="240"/>
      <c r="U37" s="110"/>
    </row>
    <row r="38" spans="1:29" s="241" customFormat="1" ht="39.950000000000003" hidden="1" customHeight="1">
      <c r="A38" s="230"/>
      <c r="B38" s="230"/>
      <c r="C38" s="259"/>
      <c r="D38" s="260"/>
      <c r="E38" s="259"/>
      <c r="F38" s="259"/>
      <c r="G38" s="259"/>
      <c r="H38" s="259"/>
      <c r="I38" s="260"/>
      <c r="J38" s="244"/>
      <c r="K38" s="247"/>
      <c r="L38" s="248"/>
      <c r="M38" s="249"/>
      <c r="N38" s="258"/>
      <c r="O38" s="258"/>
      <c r="P38" s="258"/>
      <c r="Q38" s="240"/>
      <c r="R38" s="240"/>
      <c r="S38" s="110"/>
      <c r="T38" s="240"/>
      <c r="U38" s="110"/>
    </row>
    <row r="39" spans="1:29" s="241" customFormat="1" ht="39.950000000000003" hidden="1" customHeight="1">
      <c r="A39" s="230"/>
      <c r="B39" s="230"/>
      <c r="C39" s="245"/>
      <c r="D39" s="244"/>
      <c r="E39" s="245"/>
      <c r="F39" s="245"/>
      <c r="G39" s="245"/>
      <c r="H39" s="245"/>
      <c r="I39" s="244"/>
      <c r="J39" s="244"/>
      <c r="K39" s="247"/>
      <c r="L39" s="248"/>
      <c r="M39" s="249"/>
      <c r="N39" s="258"/>
      <c r="O39" s="258"/>
      <c r="P39" s="258"/>
      <c r="Q39" s="240"/>
      <c r="R39" s="240"/>
      <c r="S39" s="110"/>
      <c r="T39" s="240"/>
      <c r="U39" s="110"/>
    </row>
    <row r="40" spans="1:29" s="241" customFormat="1" ht="39.950000000000003" hidden="1" customHeight="1">
      <c r="A40" s="230"/>
      <c r="B40" s="230"/>
      <c r="C40" s="259"/>
      <c r="D40" s="260"/>
      <c r="E40" s="259"/>
      <c r="F40" s="259"/>
      <c r="G40" s="259"/>
      <c r="H40" s="259"/>
      <c r="I40" s="260"/>
      <c r="J40" s="244"/>
      <c r="K40" s="247"/>
      <c r="L40" s="248"/>
      <c r="M40" s="249"/>
      <c r="N40" s="258"/>
      <c r="O40" s="258"/>
      <c r="P40" s="258"/>
      <c r="Q40" s="240"/>
      <c r="R40" s="240"/>
      <c r="S40" s="110"/>
      <c r="T40" s="240"/>
      <c r="U40" s="110"/>
    </row>
    <row r="41" spans="1:29" s="241" customFormat="1" ht="39.950000000000003" hidden="1" customHeight="1">
      <c r="A41" s="230"/>
      <c r="B41" s="230"/>
      <c r="C41" s="259"/>
      <c r="D41" s="260"/>
      <c r="E41" s="259"/>
      <c r="F41" s="259"/>
      <c r="G41" s="259"/>
      <c r="H41" s="259"/>
      <c r="I41" s="260"/>
      <c r="J41" s="244"/>
      <c r="K41" s="247"/>
      <c r="L41" s="248"/>
      <c r="M41" s="249"/>
      <c r="N41" s="258"/>
      <c r="O41" s="258"/>
      <c r="P41" s="258"/>
      <c r="Q41" s="240"/>
      <c r="R41" s="240"/>
      <c r="S41" s="110"/>
      <c r="T41" s="240"/>
      <c r="U41" s="110"/>
    </row>
    <row r="42" spans="1:29" s="241" customFormat="1" ht="35.1" hidden="1" customHeight="1">
      <c r="A42" s="230"/>
      <c r="B42" s="230"/>
      <c r="C42" s="259"/>
      <c r="D42" s="260"/>
      <c r="E42" s="259"/>
      <c r="F42" s="259"/>
      <c r="G42" s="259"/>
      <c r="H42" s="259"/>
      <c r="I42" s="260"/>
      <c r="J42" s="244"/>
      <c r="K42" s="247"/>
      <c r="L42" s="248"/>
      <c r="M42" s="249"/>
      <c r="N42" s="258"/>
      <c r="O42" s="258"/>
      <c r="P42" s="258"/>
      <c r="Q42" s="240"/>
      <c r="R42" s="240"/>
      <c r="S42" s="110"/>
      <c r="T42" s="240"/>
      <c r="U42" s="110"/>
    </row>
    <row r="43" spans="1:29" ht="27" customHeight="1">
      <c r="D43" s="82"/>
      <c r="E43" s="34"/>
      <c r="F43" s="34"/>
      <c r="G43" s="34"/>
      <c r="H43" s="34"/>
      <c r="I43" s="34"/>
      <c r="J43" s="8"/>
      <c r="K43" s="34"/>
      <c r="L43" s="34"/>
      <c r="M43" s="34"/>
      <c r="N43" s="7"/>
      <c r="P43" s="7"/>
      <c r="Q43" s="8"/>
      <c r="R43" s="69"/>
      <c r="S43" s="32"/>
      <c r="T43" s="32"/>
      <c r="U43" s="32"/>
    </row>
    <row r="44" spans="1:29" ht="25.35" customHeight="1">
      <c r="C44" s="3"/>
      <c r="D44" s="35"/>
      <c r="E44" s="9"/>
      <c r="F44" s="36"/>
      <c r="G44" s="37"/>
      <c r="H44" s="36"/>
      <c r="I44" s="36"/>
      <c r="J44" s="11"/>
      <c r="K44" s="71" t="str">
        <f ca="1">"Ngày "&amp;DAY(NOW())&amp;" tháng "&amp;MONTH(NOW())&amp;" năm "&amp;YEAR(NOW())</f>
        <v>Ngày 20 tháng 6 năm 2026</v>
      </c>
      <c r="L44" s="8"/>
      <c r="M44" s="8"/>
      <c r="N44" s="40"/>
      <c r="O44" s="3"/>
      <c r="P44" s="41"/>
      <c r="Q44" s="11"/>
      <c r="R44" s="69" t="s">
        <v>73</v>
      </c>
      <c r="S44" s="32"/>
      <c r="T44" s="32"/>
      <c r="U44" s="32"/>
    </row>
    <row r="45" spans="1:29" ht="25.35" customHeight="1">
      <c r="C45" s="3"/>
      <c r="D45" s="3"/>
      <c r="E45" s="9"/>
      <c r="F45" s="36"/>
      <c r="G45" s="71" t="s">
        <v>48</v>
      </c>
      <c r="H45" s="36"/>
      <c r="I45" s="36"/>
      <c r="J45" s="11"/>
      <c r="K45" s="71" t="s">
        <v>55</v>
      </c>
      <c r="L45" s="8"/>
      <c r="M45" s="8"/>
      <c r="N45" s="40"/>
      <c r="O45" s="3"/>
      <c r="P45" s="41"/>
      <c r="Q45" s="11"/>
      <c r="R45" s="69" t="s">
        <v>73</v>
      </c>
      <c r="S45" s="32"/>
      <c r="T45" s="32"/>
      <c r="U45" s="32"/>
    </row>
    <row r="46" spans="1:29" ht="25.35" customHeight="1">
      <c r="C46" s="3"/>
      <c r="D46" s="3"/>
      <c r="E46" s="9"/>
      <c r="F46" s="36"/>
      <c r="G46" s="42"/>
      <c r="H46" s="36"/>
      <c r="I46" s="36"/>
      <c r="J46" s="11"/>
      <c r="K46" s="37"/>
      <c r="L46" s="8"/>
      <c r="M46" s="8"/>
      <c r="N46" s="40"/>
      <c r="O46" s="3"/>
      <c r="P46" s="41"/>
      <c r="Q46" s="11"/>
      <c r="R46" s="69" t="s">
        <v>73</v>
      </c>
      <c r="S46" s="32"/>
      <c r="T46" s="32"/>
      <c r="U46" s="32"/>
    </row>
    <row r="47" spans="1:29" ht="25.35" customHeight="1">
      <c r="C47" s="3"/>
      <c r="D47" s="3"/>
      <c r="E47" s="9"/>
      <c r="F47" s="36"/>
      <c r="G47" s="42"/>
      <c r="H47" s="36"/>
      <c r="I47" s="36"/>
      <c r="J47" s="11"/>
      <c r="K47" s="37"/>
      <c r="L47" s="8"/>
      <c r="M47" s="8"/>
      <c r="N47" s="40"/>
      <c r="O47" s="3"/>
      <c r="P47" s="41"/>
      <c r="Q47" s="11"/>
      <c r="R47" s="69" t="s">
        <v>73</v>
      </c>
      <c r="S47" s="32"/>
      <c r="T47" s="32"/>
      <c r="U47" s="32"/>
    </row>
    <row r="48" spans="1:29" ht="25.35" customHeight="1">
      <c r="C48" s="3"/>
      <c r="D48" s="3"/>
      <c r="E48" s="9"/>
      <c r="F48" s="36"/>
      <c r="G48" s="38"/>
      <c r="H48" s="36"/>
      <c r="I48" s="38"/>
      <c r="J48" s="11"/>
      <c r="K48" s="37"/>
      <c r="L48" s="8"/>
      <c r="M48" s="8"/>
      <c r="N48" s="40"/>
      <c r="O48" s="3"/>
      <c r="P48" s="41"/>
      <c r="Q48" s="11"/>
      <c r="R48" s="69" t="s">
        <v>73</v>
      </c>
      <c r="S48" s="32"/>
      <c r="T48" s="32"/>
      <c r="U48" s="32"/>
    </row>
    <row r="49" spans="3:21" ht="25.35" customHeight="1">
      <c r="C49" s="3"/>
      <c r="D49" s="3"/>
      <c r="E49" s="9"/>
      <c r="F49" s="36"/>
      <c r="G49" s="37" t="s">
        <v>45</v>
      </c>
      <c r="H49" s="36"/>
      <c r="I49" s="40"/>
      <c r="J49" s="11"/>
      <c r="K49" s="37" t="str">
        <f>'BOM_Phan II'!P444</f>
        <v>Đặng Quốc Dự</v>
      </c>
      <c r="L49" s="8"/>
      <c r="M49" s="8"/>
      <c r="N49" s="40"/>
      <c r="O49" s="3"/>
      <c r="P49" s="41"/>
      <c r="Q49" s="11"/>
      <c r="R49" s="69" t="s">
        <v>73</v>
      </c>
      <c r="S49" s="32"/>
      <c r="T49" s="32"/>
      <c r="U49" s="32"/>
    </row>
    <row r="50" spans="3:21" ht="25.35" customHeight="1">
      <c r="C50" s="3"/>
      <c r="D50" s="3"/>
      <c r="E50" s="9"/>
      <c r="F50" s="36"/>
      <c r="G50" s="37"/>
      <c r="H50" s="36"/>
      <c r="I50" s="36"/>
      <c r="J50" s="11"/>
      <c r="K50" s="36"/>
      <c r="L50" s="8"/>
      <c r="M50" s="8"/>
      <c r="N50" s="40"/>
      <c r="O50" s="37"/>
      <c r="P50" s="41"/>
      <c r="Q50" s="11"/>
    </row>
    <row r="51" spans="3:21" ht="25.35" customHeight="1">
      <c r="C51" s="43"/>
      <c r="D51" s="43"/>
      <c r="E51" s="9"/>
      <c r="F51" s="36"/>
      <c r="G51" s="37"/>
      <c r="H51" s="36"/>
      <c r="I51" s="36"/>
      <c r="J51" s="11"/>
      <c r="K51" s="36"/>
      <c r="L51" s="8"/>
      <c r="M51" s="8"/>
      <c r="N51" s="40"/>
      <c r="O51" s="37"/>
      <c r="P51" s="41"/>
      <c r="Q51" s="11"/>
    </row>
    <row r="52" spans="3:21" ht="25.35" customHeight="1">
      <c r="C52" s="3"/>
      <c r="D52" s="3"/>
      <c r="E52" s="9"/>
      <c r="F52" s="36"/>
      <c r="G52" s="37"/>
      <c r="H52" s="36"/>
      <c r="I52" s="36"/>
      <c r="J52" s="11"/>
      <c r="K52" s="36"/>
      <c r="L52" s="8"/>
      <c r="M52" s="8"/>
      <c r="N52" s="40"/>
      <c r="O52" s="37"/>
      <c r="P52" s="41"/>
      <c r="Q52" s="11"/>
    </row>
    <row r="53" spans="3:21" ht="25.35" customHeight="1">
      <c r="C53" s="3"/>
      <c r="D53" s="3"/>
      <c r="E53" s="9"/>
      <c r="F53" s="44"/>
      <c r="G53" s="99"/>
      <c r="H53" s="44"/>
      <c r="I53" s="8"/>
      <c r="J53" s="45"/>
      <c r="K53" s="44"/>
      <c r="L53" s="8"/>
      <c r="M53" s="8"/>
      <c r="N53" s="406"/>
      <c r="O53" s="406"/>
      <c r="P53" s="406"/>
      <c r="Q53" s="45"/>
    </row>
  </sheetData>
  <sheetProtection formatCells="0" formatColumns="0" formatRows="0" insertColumns="0" insertRows="0" insertHyperlinks="0" deleteColumns="0" deleteRows="0" sort="0" autoFilter="0" pivotTables="0"/>
  <autoFilter ref="C12:R49" xr:uid="{842A61C4-7B4F-41B1-8FE6-0A0C645AF4DB}">
    <filterColumn colId="15">
      <customFilters>
        <customFilter operator="notEqual" val=" "/>
      </customFilters>
    </filterColumn>
  </autoFilter>
  <dataConsolidate/>
  <mergeCells count="29">
    <mergeCell ref="C8:D8"/>
    <mergeCell ref="C1:E3"/>
    <mergeCell ref="L1:P1"/>
    <mergeCell ref="S1:U2"/>
    <mergeCell ref="L2:P2"/>
    <mergeCell ref="L3:P3"/>
    <mergeCell ref="C4:D4"/>
    <mergeCell ref="C5:D6"/>
    <mergeCell ref="E5:I6"/>
    <mergeCell ref="J5:J6"/>
    <mergeCell ref="C7:D7"/>
    <mergeCell ref="C9:D9"/>
    <mergeCell ref="A11:A12"/>
    <mergeCell ref="B11:B12"/>
    <mergeCell ref="C11:C12"/>
    <mergeCell ref="D11:D12"/>
    <mergeCell ref="N11:N12"/>
    <mergeCell ref="O11:P11"/>
    <mergeCell ref="Q11:Q12"/>
    <mergeCell ref="N53:P53"/>
    <mergeCell ref="F1:J2"/>
    <mergeCell ref="F3:I3"/>
    <mergeCell ref="H11:H12"/>
    <mergeCell ref="I11:I12"/>
    <mergeCell ref="J11:J12"/>
    <mergeCell ref="K11:K12"/>
    <mergeCell ref="L11:L12"/>
    <mergeCell ref="M11:M12"/>
    <mergeCell ref="E11:G11"/>
  </mergeCells>
  <conditionalFormatting sqref="K14:L42">
    <cfRule type="expression" dxfId="35" priority="6">
      <formula>K14="LỖI DỮ LIỆU"</formula>
    </cfRule>
  </conditionalFormatting>
  <conditionalFormatting sqref="K14:P42">
    <cfRule type="cellIs" dxfId="34" priority="4" operator="equal">
      <formula>0</formula>
    </cfRule>
  </conditionalFormatting>
  <conditionalFormatting sqref="M14:M42">
    <cfRule type="cellIs" dxfId="33" priority="3" operator="equal">
      <formula>0</formula>
    </cfRule>
    <cfRule type="cellIs" dxfId="32" priority="5" operator="equal">
      <formula>0</formula>
    </cfRule>
  </conditionalFormatting>
  <conditionalFormatting sqref="AM14">
    <cfRule type="cellIs" dxfId="31" priority="1" operator="equal">
      <formula>0</formula>
    </cfRule>
    <cfRule type="expression" dxfId="30" priority="2">
      <formula>AM14="LỖI DỮ LIỆU"</formula>
    </cfRule>
  </conditionalFormatting>
  <dataValidations count="3">
    <dataValidation type="list" allowBlank="1" showInputMessage="1" showErrorMessage="1" sqref="J10" xr:uid="{C0275965-4F8E-40A4-B045-817DC538AEC4}">
      <formula1>"LOẠI 1, LOẠI 2, LOẠI 3,LOẠI 4, LOẠI 5 AIR, LOẠI 5 PALEET, LOẠI 6"</formula1>
    </dataValidation>
    <dataValidation type="list" allowBlank="1" showInputMessage="1" showErrorMessage="1" sqref="L40:L42 L38" xr:uid="{5D4F5E5B-23BC-475F-A0D9-A736ABF6546D}">
      <formula1>$AC$4:$AC$7</formula1>
    </dataValidation>
    <dataValidation type="list" allowBlank="1" showInputMessage="1" showErrorMessage="1" sqref="G49" xr:uid="{998A50D7-B96F-4E08-81BF-3ED709AB3312}">
      <formula1>$AB$2:$AB$3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A48EA-18DB-4BFE-88CD-B496C3946AFB}">
  <sheetPr codeName="Sheet6" filterMode="1">
    <tabColor rgb="FFFFFF00"/>
  </sheetPr>
  <dimension ref="A1:AF38"/>
  <sheetViews>
    <sheetView view="pageBreakPreview" zoomScale="70" zoomScaleNormal="55" zoomScaleSheetLayoutView="70" workbookViewId="0">
      <pane ySplit="12" topLeftCell="A13" activePane="bottomLeft" state="frozen"/>
      <selection activeCell="C28" sqref="C28:P35"/>
      <selection pane="bottomLeft" activeCell="C28" sqref="C28:P35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5703125" style="14" customWidth="1"/>
    <col min="5" max="5" width="7.42578125" style="14" customWidth="1"/>
    <col min="6" max="6" width="7.42578125" style="3" customWidth="1"/>
    <col min="7" max="7" width="14.5703125" style="3" customWidth="1"/>
    <col min="8" max="8" width="7.42578125" style="14" customWidth="1"/>
    <col min="9" max="9" width="33.8554687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6" width="9.5703125" style="15" customWidth="1"/>
    <col min="17" max="17" width="4.85546875" style="16" customWidth="1"/>
    <col min="18" max="21" width="8.85546875" style="3" customWidth="1"/>
    <col min="22" max="25" width="4.85546875" style="3"/>
    <col min="26" max="26" width="11.85546875" style="3" customWidth="1"/>
    <col min="27" max="27" width="20.7109375" style="3" hidden="1" customWidth="1"/>
    <col min="28" max="28" width="13.7109375" style="3" hidden="1" customWidth="1"/>
    <col min="29" max="29" width="22.140625" style="3" hidden="1" customWidth="1"/>
    <col min="30" max="31" width="0" style="3" hidden="1" customWidth="1"/>
    <col min="32" max="32" width="13.7109375" style="3" hidden="1" customWidth="1"/>
    <col min="33" max="16384" width="4.85546875" style="3"/>
  </cols>
  <sheetData>
    <row r="1" spans="1:32" ht="27.75" customHeight="1">
      <c r="C1" s="388"/>
      <c r="D1" s="389"/>
      <c r="E1" s="390"/>
      <c r="F1" s="361" t="s">
        <v>126</v>
      </c>
      <c r="G1" s="362"/>
      <c r="H1" s="362"/>
      <c r="I1" s="362"/>
      <c r="J1" s="363"/>
      <c r="K1" s="145" t="s">
        <v>29</v>
      </c>
      <c r="L1" s="285" t="s">
        <v>43</v>
      </c>
      <c r="M1" s="286"/>
      <c r="N1" s="286"/>
      <c r="O1" s="286"/>
      <c r="P1" s="287"/>
      <c r="Q1" s="110"/>
      <c r="S1" s="373" t="s">
        <v>65</v>
      </c>
      <c r="T1" s="374"/>
      <c r="U1" s="375"/>
    </row>
    <row r="2" spans="1:32" ht="27.75" customHeight="1" thickBot="1">
      <c r="C2" s="391"/>
      <c r="D2" s="392"/>
      <c r="E2" s="393"/>
      <c r="F2" s="364"/>
      <c r="G2" s="365"/>
      <c r="H2" s="365"/>
      <c r="I2" s="365"/>
      <c r="J2" s="366"/>
      <c r="K2" s="27" t="s">
        <v>30</v>
      </c>
      <c r="L2" s="358"/>
      <c r="M2" s="359"/>
      <c r="N2" s="359"/>
      <c r="O2" s="359"/>
      <c r="P2" s="360"/>
      <c r="Q2" s="219"/>
      <c r="S2" s="376"/>
      <c r="T2" s="377"/>
      <c r="U2" s="378"/>
      <c r="Z2" s="220"/>
      <c r="AA2" s="30" t="s">
        <v>127</v>
      </c>
      <c r="AB2" s="30" t="s">
        <v>64</v>
      </c>
      <c r="AC2" s="30"/>
      <c r="AD2" s="30"/>
      <c r="AE2" s="30"/>
    </row>
    <row r="3" spans="1:32" ht="27.75" customHeight="1" thickBot="1">
      <c r="C3" s="394"/>
      <c r="D3" s="395"/>
      <c r="E3" s="396"/>
      <c r="F3" s="367"/>
      <c r="G3" s="368"/>
      <c r="H3" s="368"/>
      <c r="I3" s="368"/>
      <c r="J3" s="369"/>
      <c r="K3" s="27" t="s">
        <v>31</v>
      </c>
      <c r="L3" s="358"/>
      <c r="M3" s="359"/>
      <c r="N3" s="359"/>
      <c r="O3" s="359"/>
      <c r="P3" s="360"/>
      <c r="Q3" s="221"/>
      <c r="S3" s="48"/>
      <c r="T3" s="100">
        <f>'BOM_Phan II'!Y3</f>
        <v>1</v>
      </c>
      <c r="U3" s="48"/>
      <c r="Z3" s="220"/>
      <c r="AA3" s="30" t="s">
        <v>128</v>
      </c>
      <c r="AB3" s="30"/>
      <c r="AC3" s="30"/>
      <c r="AD3" s="30"/>
      <c r="AE3" s="30"/>
      <c r="AF3" s="3" t="s">
        <v>127</v>
      </c>
    </row>
    <row r="4" spans="1:32" ht="25.35" customHeight="1">
      <c r="C4" s="402" t="s">
        <v>25</v>
      </c>
      <c r="D4" s="403"/>
      <c r="E4" s="102" t="str">
        <f>'BOM_Phan II'!E4</f>
        <v>WINK HOTEL HỒ TÂY - HÀ NỘI</v>
      </c>
      <c r="F4" s="92"/>
      <c r="G4" s="92"/>
      <c r="H4" s="92"/>
      <c r="I4" s="92"/>
      <c r="J4" s="128" t="s">
        <v>24</v>
      </c>
      <c r="K4" s="222" t="str">
        <f>'BOM_Phan II'!P4</f>
        <v>2543_WINK HOTEL_CT06</v>
      </c>
      <c r="L4" s="223"/>
      <c r="M4" s="223"/>
      <c r="N4" s="122"/>
      <c r="O4" s="122"/>
      <c r="P4" s="146"/>
      <c r="Q4" s="224"/>
      <c r="Z4" s="220"/>
      <c r="AA4" s="30" t="s">
        <v>89</v>
      </c>
      <c r="AB4" s="30"/>
      <c r="AC4" s="30" t="s">
        <v>74</v>
      </c>
      <c r="AD4" s="30"/>
      <c r="AE4" s="30"/>
      <c r="AF4" s="3" t="s">
        <v>128</v>
      </c>
    </row>
    <row r="5" spans="1:32" ht="25.35" customHeight="1">
      <c r="C5" s="422" t="s">
        <v>28</v>
      </c>
      <c r="D5" s="423"/>
      <c r="E5" s="426" t="str">
        <f>'BOM_Phan II'!E5</f>
        <v>TỦ ÁO Tủ nhỏ trái (Đỏ)</v>
      </c>
      <c r="F5" s="427"/>
      <c r="G5" s="427"/>
      <c r="H5" s="427"/>
      <c r="I5" s="428"/>
      <c r="J5" s="432" t="s">
        <v>27</v>
      </c>
      <c r="K5" s="225" t="s">
        <v>129</v>
      </c>
      <c r="L5" s="225" t="s">
        <v>130</v>
      </c>
      <c r="M5" s="225" t="s">
        <v>131</v>
      </c>
      <c r="N5" s="226"/>
      <c r="O5" s="124"/>
      <c r="P5" s="147"/>
      <c r="Q5" s="224"/>
      <c r="Z5" s="220"/>
      <c r="AA5" s="30" t="s">
        <v>62</v>
      </c>
      <c r="AB5" s="30"/>
      <c r="AC5" s="30" t="s">
        <v>75</v>
      </c>
      <c r="AD5" s="30"/>
      <c r="AE5" s="30"/>
      <c r="AF5" s="3" t="s">
        <v>89</v>
      </c>
    </row>
    <row r="6" spans="1:32" ht="25.35" customHeight="1">
      <c r="C6" s="424"/>
      <c r="D6" s="425"/>
      <c r="E6" s="429"/>
      <c r="F6" s="430"/>
      <c r="G6" s="430"/>
      <c r="H6" s="430"/>
      <c r="I6" s="431"/>
      <c r="J6" s="433"/>
      <c r="K6" s="225" t="str">
        <f>IFERROR(IF('BOM_Phan IV'!T13=1,AVERAGE('BOM_Phan IV'!M13:M406),""),"")</f>
        <v/>
      </c>
      <c r="L6" s="225" t="str">
        <f>IFERROR(IF('BOM_Phan IV'!T13=1,AVERAGE('BOM_Phan IV'!L13:L406),""),"")</f>
        <v/>
      </c>
      <c r="M6" s="225" t="str">
        <f>IFERROR(IF('BOM_Phan IV'!T13=1,AVERAGE('BOM_Phan IV'!K13:K406),""),"")</f>
        <v/>
      </c>
      <c r="N6" s="226"/>
      <c r="O6" s="124"/>
      <c r="P6" s="147"/>
      <c r="Q6" s="224"/>
      <c r="Z6" s="220"/>
      <c r="AA6" s="30" t="s">
        <v>62</v>
      </c>
      <c r="AB6" s="30"/>
      <c r="AC6" s="30" t="s">
        <v>75</v>
      </c>
      <c r="AD6" s="30"/>
      <c r="AE6" s="30"/>
      <c r="AF6" s="3" t="s">
        <v>89</v>
      </c>
    </row>
    <row r="7" spans="1:32" ht="25.35" customHeight="1">
      <c r="C7" s="404" t="s">
        <v>23</v>
      </c>
      <c r="D7" s="405"/>
      <c r="E7" s="95" t="str">
        <f>'BOM_Phan II'!E6</f>
        <v>RO.FF.02A.R</v>
      </c>
      <c r="F7" s="94"/>
      <c r="G7" s="94"/>
      <c r="H7" s="94"/>
      <c r="I7" s="94"/>
      <c r="J7" s="127" t="s">
        <v>26</v>
      </c>
      <c r="K7" s="227" t="str">
        <f>IF(K6&lt;&gt;"",SUM('BOM_Phan IV'!N13:N406),"")</f>
        <v/>
      </c>
      <c r="L7" s="228"/>
      <c r="M7" s="228"/>
      <c r="N7" s="124"/>
      <c r="O7" s="124"/>
      <c r="P7" s="147"/>
      <c r="Q7" s="224"/>
      <c r="Z7" s="220"/>
      <c r="AA7" s="30" t="s">
        <v>63</v>
      </c>
      <c r="AB7" s="30"/>
      <c r="AC7" s="30"/>
      <c r="AD7" s="30"/>
      <c r="AE7" s="30"/>
      <c r="AF7" s="3" t="s">
        <v>62</v>
      </c>
    </row>
    <row r="8" spans="1:32" ht="25.35" customHeight="1">
      <c r="C8" s="404" t="s">
        <v>21</v>
      </c>
      <c r="D8" s="405"/>
      <c r="E8" s="95">
        <f>'BOM_Phan II'!E7</f>
        <v>1.1000000000000001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124"/>
      <c r="O8" s="124"/>
      <c r="P8" s="147"/>
      <c r="Q8" s="224"/>
      <c r="S8" s="46"/>
      <c r="Z8" s="220"/>
      <c r="AA8" s="30" t="s">
        <v>64</v>
      </c>
      <c r="AB8" s="30"/>
      <c r="AC8" s="30"/>
      <c r="AD8" s="30"/>
      <c r="AE8" s="30"/>
      <c r="AF8" s="3" t="s">
        <v>63</v>
      </c>
    </row>
    <row r="9" spans="1:32" ht="25.35" customHeight="1">
      <c r="C9" s="379" t="s">
        <v>9</v>
      </c>
      <c r="D9" s="380"/>
      <c r="E9" s="104" t="str">
        <f>'BOM_Phan II'!E8</f>
        <v>MDF + LAMIANATE + MELAMINE</v>
      </c>
      <c r="F9" s="98"/>
      <c r="G9" s="98"/>
      <c r="H9" s="98"/>
      <c r="I9" s="98"/>
      <c r="J9" s="129" t="s">
        <v>22</v>
      </c>
      <c r="K9" s="104" t="str">
        <f>'BOM_Phan II'!P8</f>
        <v>LA-01.R,YL-L51070,MO.02,0866CA</v>
      </c>
      <c r="L9" s="126"/>
      <c r="M9" s="126"/>
      <c r="N9" s="126"/>
      <c r="O9" s="126"/>
      <c r="P9" s="229"/>
      <c r="Q9" s="224"/>
      <c r="Z9" s="220"/>
      <c r="AA9" s="30" t="s">
        <v>132</v>
      </c>
      <c r="AB9" s="30"/>
      <c r="AC9" s="30"/>
      <c r="AD9" s="30"/>
      <c r="AE9" s="30"/>
      <c r="AF9" s="3" t="s">
        <v>64</v>
      </c>
    </row>
    <row r="10" spans="1:32" ht="23.25" customHeight="1" thickBot="1">
      <c r="C10" s="434"/>
      <c r="D10" s="435"/>
      <c r="E10" s="435"/>
      <c r="F10" s="435"/>
      <c r="G10" s="435"/>
      <c r="H10" s="435"/>
      <c r="I10" s="435"/>
      <c r="J10" s="435"/>
      <c r="K10" s="386"/>
      <c r="L10" s="386"/>
      <c r="M10" s="386"/>
      <c r="N10" s="386"/>
      <c r="O10" s="386"/>
      <c r="P10" s="387"/>
      <c r="Q10" s="14"/>
      <c r="Z10" s="220"/>
      <c r="AA10" s="30"/>
      <c r="AB10" s="30"/>
      <c r="AC10" s="30"/>
      <c r="AD10" s="30"/>
      <c r="AE10" s="30"/>
      <c r="AF10" s="3" t="s">
        <v>91</v>
      </c>
    </row>
    <row r="11" spans="1:32" ht="33" customHeight="1">
      <c r="A11" s="371" t="s">
        <v>71</v>
      </c>
      <c r="B11" s="372" t="s">
        <v>72</v>
      </c>
      <c r="C11" s="420" t="s">
        <v>10</v>
      </c>
      <c r="D11" s="383" t="s">
        <v>42</v>
      </c>
      <c r="E11" s="314" t="s">
        <v>1</v>
      </c>
      <c r="F11" s="383"/>
      <c r="G11" s="383"/>
      <c r="H11" s="383" t="s">
        <v>0</v>
      </c>
      <c r="I11" s="383" t="s">
        <v>60</v>
      </c>
      <c r="J11" s="416" t="s">
        <v>67</v>
      </c>
      <c r="K11" s="418" t="s">
        <v>59</v>
      </c>
      <c r="L11" s="409" t="s">
        <v>46</v>
      </c>
      <c r="M11" s="312" t="s">
        <v>47</v>
      </c>
      <c r="N11" s="312" t="s">
        <v>7</v>
      </c>
      <c r="O11" s="409" t="s">
        <v>8</v>
      </c>
      <c r="P11" s="410"/>
      <c r="Q11" s="370" t="s">
        <v>76</v>
      </c>
      <c r="AA11" s="30"/>
    </row>
    <row r="12" spans="1:32" ht="41.1" customHeight="1">
      <c r="A12" s="371"/>
      <c r="B12" s="372"/>
      <c r="C12" s="421"/>
      <c r="D12" s="384"/>
      <c r="E12" s="101" t="s">
        <v>18</v>
      </c>
      <c r="F12" s="101" t="s">
        <v>19</v>
      </c>
      <c r="G12" s="101" t="s">
        <v>20</v>
      </c>
      <c r="H12" s="384"/>
      <c r="I12" s="384"/>
      <c r="J12" s="417"/>
      <c r="K12" s="419"/>
      <c r="L12" s="411"/>
      <c r="M12" s="313"/>
      <c r="N12" s="313"/>
      <c r="O12" s="117" t="s">
        <v>37</v>
      </c>
      <c r="P12" s="130" t="s">
        <v>2</v>
      </c>
      <c r="Q12" s="370"/>
      <c r="R12" s="47" t="s">
        <v>54</v>
      </c>
      <c r="S12" s="31"/>
      <c r="T12" s="31"/>
      <c r="U12" s="31"/>
      <c r="AA12" s="30"/>
    </row>
    <row r="13" spans="1:32" s="241" customFormat="1" ht="35.1" customHeight="1">
      <c r="A13" s="230" t="str">
        <f t="shared" ref="A13:A27" si="0">IF(R13="IN",$E$7,"")</f>
        <v>RO.FF.02A.R</v>
      </c>
      <c r="B13" s="230" t="str">
        <f t="shared" ref="B13:B27" si="1">IF(R13="IN","Muc "&amp;$E$8,"")</f>
        <v>Muc 1.1</v>
      </c>
      <c r="C13" s="231" t="s">
        <v>14</v>
      </c>
      <c r="D13" s="232" t="s">
        <v>69</v>
      </c>
      <c r="E13" s="233"/>
      <c r="F13" s="233"/>
      <c r="G13" s="233"/>
      <c r="H13" s="233"/>
      <c r="I13" s="234"/>
      <c r="J13" s="235"/>
      <c r="K13" s="234"/>
      <c r="L13" s="236"/>
      <c r="M13" s="237"/>
      <c r="N13" s="238"/>
      <c r="O13" s="238"/>
      <c r="P13" s="239"/>
      <c r="Q13" s="240">
        <f>IF(R13="IN",$T$3,"")</f>
        <v>1</v>
      </c>
      <c r="R13" s="240" t="str">
        <f t="shared" ref="R13:R26" si="2">IF(OR(C13&lt;&gt;"",D13&lt;&gt;""),"IN","")</f>
        <v>IN</v>
      </c>
      <c r="S13" s="110"/>
      <c r="T13" s="240"/>
      <c r="U13" s="110"/>
      <c r="AA13" s="43"/>
      <c r="AB13" s="43"/>
      <c r="AD13" s="43"/>
      <c r="AE13" s="43"/>
    </row>
    <row r="14" spans="1:32" s="254" customFormat="1" ht="39.950000000000003" customHeight="1">
      <c r="A14" s="242" t="str">
        <f t="shared" si="0"/>
        <v>RO.FF.02A.R</v>
      </c>
      <c r="B14" s="242" t="str">
        <f t="shared" si="1"/>
        <v>Muc 1.1</v>
      </c>
      <c r="C14" s="243">
        <v>1</v>
      </c>
      <c r="D14" s="244" t="s">
        <v>133</v>
      </c>
      <c r="E14" s="245">
        <v>25</v>
      </c>
      <c r="F14" s="245">
        <v>35</v>
      </c>
      <c r="G14" s="245" t="str">
        <f>IFERROR(IF((($K$6*2)+($L$6*2))&lt;0,0,($K$6*2)+($L$6*2)),"")</f>
        <v/>
      </c>
      <c r="H14" s="245" t="str">
        <f>IFERROR(2*K7,"")</f>
        <v/>
      </c>
      <c r="I14" s="244" t="s">
        <v>134</v>
      </c>
      <c r="J14" s="246"/>
      <c r="K14" s="247"/>
      <c r="L14" s="248" t="s">
        <v>135</v>
      </c>
      <c r="M14" s="249" t="str">
        <f>IFERROR(IF(OR(L14="Con",L14="Cụm",L14="Hệ"),H14,IF(L14="Thanh",(G14*H14/2400),IF(L14="Tấm",(F14*G14*H14)/(1220*2440),IF(L14="M2",F14*G14*H14/10^6,IF(L14="M3",E14*F14*G14*H14/10^9,0))))),"")</f>
        <v/>
      </c>
      <c r="N14" s="250" t="str">
        <f>IFERROR(IF(ISERR(SEARCH("2d",#REF!)),IF(ISERR(SEARCH("1d",#REF!)),0,1),2)*($G14)*$H14/10^3+IF(ISERR(SEARCH("2n",#REF!)),IF(ISERR(SEARCH("1n",#REF!)),0,1),2)*($F14)*$H14/10^3,"")</f>
        <v/>
      </c>
      <c r="O14" s="250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P14" s="251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Q14" s="252">
        <f t="shared" ref="Q14:Q27" si="3">IF(R14="IN",$T$3,"")</f>
        <v>1</v>
      </c>
      <c r="R14" s="252" t="str">
        <f t="shared" si="2"/>
        <v>IN</v>
      </c>
      <c r="S14" s="253"/>
      <c r="T14" s="252"/>
      <c r="U14" s="253"/>
    </row>
    <row r="15" spans="1:32" s="254" customFormat="1" ht="39.950000000000003" customHeight="1">
      <c r="A15" s="242" t="str">
        <f t="shared" si="0"/>
        <v>RO.FF.02A.R</v>
      </c>
      <c r="B15" s="242" t="str">
        <f t="shared" si="1"/>
        <v>Muc 1.1</v>
      </c>
      <c r="C15" s="243">
        <v>2</v>
      </c>
      <c r="D15" s="255" t="s">
        <v>136</v>
      </c>
      <c r="E15" s="256">
        <v>25</v>
      </c>
      <c r="F15" s="245">
        <v>35</v>
      </c>
      <c r="G15" s="245" t="str">
        <f>IFERROR(IF($M$6-$F$14-$F$14&lt;0,0,$M$6-$F$14-$F$14),"")</f>
        <v/>
      </c>
      <c r="H15" s="245" t="str">
        <f>IFERROR(4*K7,"")</f>
        <v/>
      </c>
      <c r="I15" s="247" t="s">
        <v>134</v>
      </c>
      <c r="J15" s="246"/>
      <c r="K15" s="247"/>
      <c r="L15" s="248" t="s">
        <v>135</v>
      </c>
      <c r="M15" s="249" t="str">
        <f>IFERROR(IF(OR(L15="Con",L15="Cụm",L15="Hệ"),H15,IF(L15="Thanh",(G15*H15/2400),IF(L15="Tấm",(F15*G15*H15)/(1220*2440),IF(L15="M2",F15*G15*H15/10^6,IF(L15="M3",E15*F15*G15*H15/10^9,0))))),"")</f>
        <v/>
      </c>
      <c r="N15" s="250" t="str">
        <f>IFERROR(IF(ISERR(SEARCH("2d",#REF!)),IF(ISERR(SEARCH("1d",#REF!)),0,1),2)*($G15)*$H15/10^3+IF(ISERR(SEARCH("2n",#REF!)),IF(ISERR(SEARCH("1n",#REF!)),0,1),2)*($F15)*$H15/10^3,"")</f>
        <v/>
      </c>
      <c r="O15" s="250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P15" s="251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Q15" s="252">
        <f t="shared" si="3"/>
        <v>1</v>
      </c>
      <c r="R15" s="252" t="str">
        <f t="shared" si="2"/>
        <v>IN</v>
      </c>
      <c r="S15" s="253"/>
      <c r="T15" s="252"/>
      <c r="U15" s="253"/>
      <c r="AA15" s="241"/>
      <c r="AB15" s="241"/>
      <c r="AC15" s="241"/>
    </row>
    <row r="16" spans="1:32" s="254" customFormat="1" ht="39.950000000000003" customHeight="1">
      <c r="A16" s="242" t="str">
        <f t="shared" si="0"/>
        <v>RO.FF.02A.R</v>
      </c>
      <c r="B16" s="242" t="str">
        <f t="shared" si="1"/>
        <v>Muc 1.1</v>
      </c>
      <c r="C16" s="243">
        <v>3</v>
      </c>
      <c r="D16" s="255" t="s">
        <v>137</v>
      </c>
      <c r="E16" s="256"/>
      <c r="F16" s="245"/>
      <c r="G16" s="245"/>
      <c r="H16" s="245"/>
      <c r="I16" s="247" t="s">
        <v>138</v>
      </c>
      <c r="J16" s="246"/>
      <c r="K16" s="247"/>
      <c r="L16" s="248" t="s">
        <v>139</v>
      </c>
      <c r="M16" s="249" t="str">
        <f>IFERROR(($K$6*$L$6*4+$L$6*$M$6*2)*10^-6*1.3/0.5*$K$7,"")</f>
        <v/>
      </c>
      <c r="N16" s="250">
        <f>IF(ISERR(SEARCH("2d",#REF!)),IF(ISERR(SEARCH("1d",#REF!)),0,1),2)*($G16)*$H16/10^3+IF(ISERR(SEARCH("2n",#REF!)),IF(ISERR(SEARCH("1n",#REF!)),0,1),2)*($F16)*$H16/10^3</f>
        <v>0</v>
      </c>
      <c r="O16" s="250">
        <f>IF(ISERR(SEARCH("2m",#REF!)),IF(ISERR(SEARCH("1m",#REF!)),0,1),2)*$G16*$F16*$H16/10^6+IF(ISERR(SEARCH("2d",#REF!)),IF(ISERR(SEARCH("1d",#REF!)),0,1),2)*$G16*$E16*$H16/10^6+IF(ISERR(SEARCH("2n",#REF!)),IF(ISERR(SEARCH("1n",#REF!)),0,1),2)*$F16*$E16*$H16/10^6</f>
        <v>0</v>
      </c>
      <c r="P16" s="251">
        <f>IF(ISERR(SEARCH("2m",#REF!)),IF(ISERR(SEARCH("1m",#REF!)),0,1),2)*$G16*$F16*$H16/10^6+IF(ISERR(SEARCH("2d",#REF!)),IF(ISERR(SEARCH("1d",#REF!)),0,1),2)*$G16*$E16*$H16/10^6+IF(ISERR(SEARCH("2n",#REF!)),IF(ISERR(SEARCH("1n",#REF!)),0,1),2)*$F16*$E16*$H16/10^6</f>
        <v>0</v>
      </c>
      <c r="Q16" s="252">
        <f t="shared" si="3"/>
        <v>1</v>
      </c>
      <c r="R16" s="252" t="str">
        <f t="shared" si="2"/>
        <v>IN</v>
      </c>
      <c r="S16" s="253"/>
      <c r="T16" s="252"/>
      <c r="U16" s="253"/>
      <c r="AA16" s="241"/>
      <c r="AB16" s="241"/>
      <c r="AC16" s="241"/>
    </row>
    <row r="17" spans="1:29" s="254" customFormat="1" ht="39.950000000000003" customHeight="1">
      <c r="A17" s="242" t="str">
        <f t="shared" si="0"/>
        <v>RO.FF.02A.R</v>
      </c>
      <c r="B17" s="242" t="str">
        <f t="shared" si="1"/>
        <v>Muc 1.1</v>
      </c>
      <c r="C17" s="243">
        <v>4</v>
      </c>
      <c r="D17" s="255" t="s">
        <v>140</v>
      </c>
      <c r="E17" s="256"/>
      <c r="F17" s="245"/>
      <c r="G17" s="245"/>
      <c r="H17" s="245"/>
      <c r="I17" s="247" t="s">
        <v>141</v>
      </c>
      <c r="J17" s="246"/>
      <c r="K17" s="247"/>
      <c r="L17" s="248" t="s">
        <v>139</v>
      </c>
      <c r="M17" s="249" t="str">
        <f>IFERROR(($K$6*$L$6*4+$L$6*$M$6*2)*10^-6*1.3/1.2*$K$7,"")</f>
        <v/>
      </c>
      <c r="N17" s="250">
        <f>IF(ISERR(SEARCH("2d",#REF!)),IF(ISERR(SEARCH("1d",#REF!)),0,1),2)*($G17)*$H17/10^3+IF(ISERR(SEARCH("2n",#REF!)),IF(ISERR(SEARCH("1n",#REF!)),0,1),2)*($F17)*$H17/10^3</f>
        <v>0</v>
      </c>
      <c r="O17" s="250">
        <f>IF(ISERR(SEARCH("2m",#REF!)),IF(ISERR(SEARCH("1m",#REF!)),0,1),2)*$G17*$F17*$H17/10^6+IF(ISERR(SEARCH("2d",#REF!)),IF(ISERR(SEARCH("1d",#REF!)),0,1),2)*$G17*$E17*$H17/10^6+IF(ISERR(SEARCH("2n",#REF!)),IF(ISERR(SEARCH("1n",#REF!)),0,1),2)*$F17*$E17*$H17/10^6</f>
        <v>0</v>
      </c>
      <c r="P17" s="251">
        <f>IF(ISERR(SEARCH("2m",#REF!)),IF(ISERR(SEARCH("1m",#REF!)),0,1),2)*$G17*$F17*$H17/10^6+IF(ISERR(SEARCH("2d",#REF!)),IF(ISERR(SEARCH("1d",#REF!)),0,1),2)*$G17*$E17*$H17/10^6+IF(ISERR(SEARCH("2n",#REF!)),IF(ISERR(SEARCH("1n",#REF!)),0,1),2)*$F17*$E17*$H17/10^6</f>
        <v>0</v>
      </c>
      <c r="Q17" s="252">
        <f t="shared" si="3"/>
        <v>1</v>
      </c>
      <c r="R17" s="252" t="str">
        <f t="shared" si="2"/>
        <v>IN</v>
      </c>
      <c r="S17" s="253"/>
      <c r="T17" s="252"/>
      <c r="U17" s="253"/>
      <c r="AA17" s="241"/>
      <c r="AB17" s="241"/>
      <c r="AC17" s="241"/>
    </row>
    <row r="18" spans="1:29" s="254" customFormat="1" ht="39.950000000000003" customHeight="1">
      <c r="A18" s="242" t="str">
        <f t="shared" si="0"/>
        <v>RO.FF.02A.R</v>
      </c>
      <c r="B18" s="242" t="str">
        <f t="shared" si="1"/>
        <v>Muc 1.1</v>
      </c>
      <c r="C18" s="243">
        <v>5</v>
      </c>
      <c r="D18" s="255" t="s">
        <v>142</v>
      </c>
      <c r="E18" s="256"/>
      <c r="F18" s="245"/>
      <c r="G18" s="245"/>
      <c r="H18" s="245"/>
      <c r="I18" s="247" t="s">
        <v>143</v>
      </c>
      <c r="J18" s="246"/>
      <c r="K18" s="247"/>
      <c r="L18" s="248" t="s">
        <v>139</v>
      </c>
      <c r="M18" s="249" t="str">
        <f>IFERROR(($K$6*2+$L$6*2+200*16)*10^-3*$K$7,"")</f>
        <v/>
      </c>
      <c r="N18" s="250">
        <f>IF(ISERR(SEARCH("2d",#REF!)),IF(ISERR(SEARCH("1d",#REF!)),0,1),2)*($G18)*$H18/10^3+IF(ISERR(SEARCH("2n",#REF!)),IF(ISERR(SEARCH("1n",#REF!)),0,1),2)*($F18)*$H18/10^3</f>
        <v>0</v>
      </c>
      <c r="O18" s="250">
        <f>IF(ISERR(SEARCH("2m",#REF!)),IF(ISERR(SEARCH("1m",#REF!)),0,1),2)*$G18*$F18*$H18/10^6+IF(ISERR(SEARCH("2d",#REF!)),IF(ISERR(SEARCH("1d",#REF!)),0,1),2)*$G18*$E18*$H18/10^6+IF(ISERR(SEARCH("2n",#REF!)),IF(ISERR(SEARCH("1n",#REF!)),0,1),2)*$F18*$E18*$H18/10^6</f>
        <v>0</v>
      </c>
      <c r="P18" s="251">
        <f>IF(ISERR(SEARCH("2m",#REF!)),IF(ISERR(SEARCH("1m",#REF!)),0,1),2)*$G18*$F18*$H18/10^6+IF(ISERR(SEARCH("2d",#REF!)),IF(ISERR(SEARCH("1d",#REF!)),0,1),2)*$G18*$E18*$H18/10^6+IF(ISERR(SEARCH("2n",#REF!)),IF(ISERR(SEARCH("1n",#REF!)),0,1),2)*$F18*$E18*$H18/10^6</f>
        <v>0</v>
      </c>
      <c r="Q18" s="252">
        <f t="shared" si="3"/>
        <v>1</v>
      </c>
      <c r="R18" s="252" t="str">
        <f t="shared" si="2"/>
        <v>IN</v>
      </c>
      <c r="S18" s="253"/>
      <c r="T18" s="252"/>
      <c r="U18" s="253"/>
      <c r="AA18" s="241"/>
      <c r="AB18" s="241"/>
      <c r="AC18" s="241"/>
    </row>
    <row r="19" spans="1:29" s="254" customFormat="1" ht="39.950000000000003" hidden="1" customHeight="1">
      <c r="A19" s="242" t="str">
        <f t="shared" si="0"/>
        <v/>
      </c>
      <c r="B19" s="242" t="str">
        <f t="shared" si="1"/>
        <v/>
      </c>
      <c r="C19" s="243"/>
      <c r="D19" s="255"/>
      <c r="E19" s="256"/>
      <c r="F19" s="245"/>
      <c r="G19" s="245"/>
      <c r="H19" s="245"/>
      <c r="I19" s="247"/>
      <c r="J19" s="246"/>
      <c r="K19" s="247"/>
      <c r="L19" s="248"/>
      <c r="M19" s="249">
        <f t="shared" ref="M19:M26" si="4">IF(OR(L19="Con",L19="Cụm",L19="Hệ"),H19,IF(L19="Thanh",(G19*H19/2400),IF(L19="Tấm",(F19*G19*H19)/(1220*2440),IF(L19="Md",G19*H19/1000,IF(L19="M2",F19*G19*H19/10^6,IF(L19="M3",E19*F19*G19*H19/10^9,0))))))</f>
        <v>0</v>
      </c>
      <c r="N19" s="250">
        <f>IF(ISERR(SEARCH("2d",#REF!)),IF(ISERR(SEARCH("1d",#REF!)),0,1),2)*($G19)*$H19/10^3+IF(ISERR(SEARCH("2n",#REF!)),IF(ISERR(SEARCH("1n",#REF!)),0,1),2)*($F19)*$H19/10^3</f>
        <v>0</v>
      </c>
      <c r="O19" s="250">
        <f>IF(ISERR(SEARCH("2m",#REF!)),IF(ISERR(SEARCH("1m",#REF!)),0,1),2)*$G19*$F19*$H19/10^6+IF(ISERR(SEARCH("2d",#REF!)),IF(ISERR(SEARCH("1d",#REF!)),0,1),2)*$G19*$E19*$H19/10^6+IF(ISERR(SEARCH("2n",#REF!)),IF(ISERR(SEARCH("1n",#REF!)),0,1),2)*$F19*$E19*$H19/10^6</f>
        <v>0</v>
      </c>
      <c r="P19" s="251">
        <f>IF(ISERR(SEARCH("2m",#REF!)),IF(ISERR(SEARCH("1m",#REF!)),0,1),2)*$G19*$F19*$H19/10^6+IF(ISERR(SEARCH("2d",#REF!)),IF(ISERR(SEARCH("1d",#REF!)),0,1),2)*$G19*$E19*$H19/10^6+IF(ISERR(SEARCH("2n",#REF!)),IF(ISERR(SEARCH("1n",#REF!)),0,1),2)*$F19*$E19*$H19/10^6</f>
        <v>0</v>
      </c>
      <c r="Q19" s="252" t="str">
        <f t="shared" si="3"/>
        <v/>
      </c>
      <c r="R19" s="252" t="str">
        <f t="shared" si="2"/>
        <v/>
      </c>
      <c r="S19" s="253"/>
      <c r="T19" s="252"/>
      <c r="U19" s="253"/>
      <c r="AA19" s="241"/>
      <c r="AB19" s="241"/>
      <c r="AC19" s="241"/>
    </row>
    <row r="20" spans="1:29" s="254" customFormat="1" ht="39.950000000000003" hidden="1" customHeight="1">
      <c r="A20" s="242" t="str">
        <f t="shared" si="0"/>
        <v/>
      </c>
      <c r="B20" s="242" t="str">
        <f t="shared" si="1"/>
        <v/>
      </c>
      <c r="C20" s="243"/>
      <c r="D20" s="255"/>
      <c r="E20" s="256"/>
      <c r="F20" s="245"/>
      <c r="G20" s="245"/>
      <c r="H20" s="245"/>
      <c r="I20" s="247"/>
      <c r="J20" s="246"/>
      <c r="K20" s="247"/>
      <c r="L20" s="248"/>
      <c r="M20" s="249">
        <f t="shared" si="4"/>
        <v>0</v>
      </c>
      <c r="N20" s="250">
        <f>IF(ISERR(SEARCH("2d",#REF!)),IF(ISERR(SEARCH("1d",#REF!)),0,1),2)*($G20)*$H20/10^3+IF(ISERR(SEARCH("2n",#REF!)),IF(ISERR(SEARCH("1n",#REF!)),0,1),2)*($F20)*$H20/10^3</f>
        <v>0</v>
      </c>
      <c r="O20" s="250">
        <f>IF(ISERR(SEARCH("2m",#REF!)),IF(ISERR(SEARCH("1m",#REF!)),0,1),2)*$G20*$F20*$H20/10^6+IF(ISERR(SEARCH("2d",#REF!)),IF(ISERR(SEARCH("1d",#REF!)),0,1),2)*$G20*$E20*$H20/10^6+IF(ISERR(SEARCH("2n",#REF!)),IF(ISERR(SEARCH("1n",#REF!)),0,1),2)*$F20*$E20*$H20/10^6</f>
        <v>0</v>
      </c>
      <c r="P20" s="251">
        <f>IF(ISERR(SEARCH("2m",#REF!)),IF(ISERR(SEARCH("1m",#REF!)),0,1),2)*$G20*$F20*$H20/10^6+IF(ISERR(SEARCH("2d",#REF!)),IF(ISERR(SEARCH("1d",#REF!)),0,1),2)*$G20*$E20*$H20/10^6+IF(ISERR(SEARCH("2n",#REF!)),IF(ISERR(SEARCH("1n",#REF!)),0,1),2)*$F20*$E20*$H20/10^6</f>
        <v>0</v>
      </c>
      <c r="Q20" s="252" t="str">
        <f t="shared" si="3"/>
        <v/>
      </c>
      <c r="R20" s="252" t="str">
        <f t="shared" si="2"/>
        <v/>
      </c>
      <c r="S20" s="253"/>
      <c r="T20" s="252"/>
      <c r="U20" s="253"/>
      <c r="AA20" s="241"/>
      <c r="AB20" s="241"/>
      <c r="AC20" s="241"/>
    </row>
    <row r="21" spans="1:29" s="254" customFormat="1" ht="39.950000000000003" hidden="1" customHeight="1">
      <c r="A21" s="242" t="str">
        <f t="shared" si="0"/>
        <v/>
      </c>
      <c r="B21" s="242" t="str">
        <f t="shared" si="1"/>
        <v/>
      </c>
      <c r="C21" s="257"/>
      <c r="D21" s="255"/>
      <c r="E21" s="256"/>
      <c r="F21" s="245"/>
      <c r="G21" s="245"/>
      <c r="H21" s="245"/>
      <c r="I21" s="247"/>
      <c r="J21" s="246"/>
      <c r="K21" s="247"/>
      <c r="L21" s="248"/>
      <c r="M21" s="249">
        <f t="shared" si="4"/>
        <v>0</v>
      </c>
      <c r="N21" s="258">
        <f>IF(ISERR(SEARCH("2d",#REF!)),IF(ISERR(SEARCH("1d",#REF!)),0,1),2)*($G21)*$H21/10^3+IF(ISERR(SEARCH("2n",#REF!)),IF(ISERR(SEARCH("1n",#REF!)),0,1),2)*($F21)*$H21/10^3</f>
        <v>0</v>
      </c>
      <c r="O21" s="258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P21" s="258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Q21" s="252" t="str">
        <f t="shared" si="3"/>
        <v/>
      </c>
      <c r="R21" s="252" t="str">
        <f t="shared" si="2"/>
        <v/>
      </c>
      <c r="S21" s="253"/>
      <c r="T21" s="252"/>
      <c r="U21" s="253"/>
      <c r="AA21" s="241"/>
      <c r="AB21" s="241"/>
      <c r="AC21" s="241"/>
    </row>
    <row r="22" spans="1:29" s="241" customFormat="1" ht="39.950000000000003" hidden="1" customHeight="1">
      <c r="A22" s="230" t="str">
        <f t="shared" si="0"/>
        <v/>
      </c>
      <c r="B22" s="230" t="str">
        <f t="shared" si="1"/>
        <v/>
      </c>
      <c r="C22" s="245"/>
      <c r="D22" s="244"/>
      <c r="E22" s="245"/>
      <c r="F22" s="245"/>
      <c r="G22" s="245"/>
      <c r="H22" s="245"/>
      <c r="I22" s="244"/>
      <c r="J22" s="244"/>
      <c r="K22" s="247"/>
      <c r="L22" s="248"/>
      <c r="M22" s="249">
        <f t="shared" si="4"/>
        <v>0</v>
      </c>
      <c r="N22" s="258">
        <f>IF(ISERR(SEARCH("2d",#REF!)),IF(ISERR(SEARCH("1d",#REF!)),0,1),2)*($G22)*$H22/10^3+IF(ISERR(SEARCH("2n",#REF!)),IF(ISERR(SEARCH("1n",#REF!)),0,1),2)*($F22)*$H22/10^3</f>
        <v>0</v>
      </c>
      <c r="O22" s="258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P22" s="258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Q22" s="240" t="str">
        <f t="shared" si="3"/>
        <v/>
      </c>
      <c r="R22" s="240" t="str">
        <f t="shared" si="2"/>
        <v/>
      </c>
      <c r="S22" s="110"/>
      <c r="T22" s="240"/>
      <c r="U22" s="110"/>
    </row>
    <row r="23" spans="1:29" s="241" customFormat="1" ht="39.950000000000003" hidden="1" customHeight="1">
      <c r="A23" s="230" t="str">
        <f t="shared" si="0"/>
        <v/>
      </c>
      <c r="B23" s="230" t="str">
        <f t="shared" si="1"/>
        <v/>
      </c>
      <c r="C23" s="259"/>
      <c r="D23" s="260"/>
      <c r="E23" s="259"/>
      <c r="F23" s="259"/>
      <c r="G23" s="259"/>
      <c r="H23" s="259"/>
      <c r="I23" s="260"/>
      <c r="J23" s="244"/>
      <c r="K23" s="247"/>
      <c r="L23" s="248"/>
      <c r="M23" s="249">
        <f t="shared" si="4"/>
        <v>0</v>
      </c>
      <c r="N23" s="258">
        <f>IF(ISERR(SEARCH("2d",#REF!)),IF(ISERR(SEARCH("1d",#REF!)),0,1),2)*($G23+80)*$H23/10^3+IF(ISERR(SEARCH("2n",#REF!)),IF(ISERR(SEARCH("1n",#REF!)),0,1),2)*($F23+80)*$H23/10^3</f>
        <v>0</v>
      </c>
      <c r="O23" s="258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P23" s="258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Q23" s="240" t="str">
        <f t="shared" si="3"/>
        <v/>
      </c>
      <c r="R23" s="240" t="str">
        <f t="shared" si="2"/>
        <v/>
      </c>
      <c r="S23" s="110"/>
      <c r="T23" s="240"/>
      <c r="U23" s="110"/>
    </row>
    <row r="24" spans="1:29" s="241" customFormat="1" ht="39.950000000000003" hidden="1" customHeight="1">
      <c r="A24" s="230" t="str">
        <f t="shared" si="0"/>
        <v/>
      </c>
      <c r="B24" s="230" t="str">
        <f t="shared" si="1"/>
        <v/>
      </c>
      <c r="C24" s="245"/>
      <c r="D24" s="244"/>
      <c r="E24" s="245"/>
      <c r="F24" s="245"/>
      <c r="G24" s="245"/>
      <c r="H24" s="245"/>
      <c r="I24" s="244"/>
      <c r="J24" s="244"/>
      <c r="K24" s="247"/>
      <c r="L24" s="248"/>
      <c r="M24" s="249">
        <f t="shared" si="4"/>
        <v>0</v>
      </c>
      <c r="N24" s="258">
        <f>IF(ISERR(SEARCH("2d",#REF!)),IF(ISERR(SEARCH("1d",#REF!)),0,1),2)*($G24)*$H24/10^3+IF(ISERR(SEARCH("2n",#REF!)),IF(ISERR(SEARCH("1n",#REF!)),0,1),2)*($F24)*$H24/10^3</f>
        <v>0</v>
      </c>
      <c r="O24" s="258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P24" s="258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Q24" s="240" t="str">
        <f t="shared" si="3"/>
        <v/>
      </c>
      <c r="R24" s="240" t="str">
        <f t="shared" si="2"/>
        <v/>
      </c>
      <c r="S24" s="110"/>
      <c r="T24" s="240"/>
      <c r="U24" s="110"/>
    </row>
    <row r="25" spans="1:29" s="241" customFormat="1" ht="39.950000000000003" hidden="1" customHeight="1">
      <c r="A25" s="230" t="str">
        <f t="shared" si="0"/>
        <v/>
      </c>
      <c r="B25" s="230" t="str">
        <f t="shared" si="1"/>
        <v/>
      </c>
      <c r="C25" s="259"/>
      <c r="D25" s="260"/>
      <c r="E25" s="259"/>
      <c r="F25" s="259"/>
      <c r="G25" s="259"/>
      <c r="H25" s="259"/>
      <c r="I25" s="260"/>
      <c r="J25" s="244"/>
      <c r="K25" s="247"/>
      <c r="L25" s="248"/>
      <c r="M25" s="249">
        <f t="shared" si="4"/>
        <v>0</v>
      </c>
      <c r="N25" s="258">
        <f>IF(ISERR(SEARCH("2d",#REF!)),IF(ISERR(SEARCH("1d",#REF!)),0,1),2)*($G25+80)*$H25/10^3+IF(ISERR(SEARCH("2n",#REF!)),IF(ISERR(SEARCH("1n",#REF!)),0,1),2)*($F25+80)*$H25/10^3</f>
        <v>0</v>
      </c>
      <c r="O25" s="258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P25" s="258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Q25" s="240" t="str">
        <f t="shared" si="3"/>
        <v/>
      </c>
      <c r="R25" s="240" t="str">
        <f t="shared" si="2"/>
        <v/>
      </c>
      <c r="S25" s="110"/>
      <c r="T25" s="240"/>
      <c r="U25" s="110"/>
    </row>
    <row r="26" spans="1:29" s="241" customFormat="1" ht="39.950000000000003" hidden="1" customHeight="1">
      <c r="A26" s="230" t="str">
        <f t="shared" si="0"/>
        <v/>
      </c>
      <c r="B26" s="230" t="str">
        <f t="shared" si="1"/>
        <v/>
      </c>
      <c r="C26" s="259"/>
      <c r="D26" s="260"/>
      <c r="E26" s="259"/>
      <c r="F26" s="259"/>
      <c r="G26" s="259"/>
      <c r="H26" s="259"/>
      <c r="I26" s="260"/>
      <c r="J26" s="244"/>
      <c r="K26" s="247" t="s">
        <v>188</v>
      </c>
      <c r="L26" s="248"/>
      <c r="M26" s="249">
        <f t="shared" si="4"/>
        <v>0</v>
      </c>
      <c r="N26" s="258">
        <f>IF(ISERR(SEARCH("2d",#REF!)),IF(ISERR(SEARCH("1d",#REF!)),0,1),2)*($G26+80)*$H26/10^3+IF(ISERR(SEARCH("2n",#REF!)),IF(ISERR(SEARCH("1n",#REF!)),0,1),2)*($F26+80)*$H26/10^3</f>
        <v>0</v>
      </c>
      <c r="O26" s="258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P26" s="258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Q26" s="240" t="str">
        <f t="shared" si="3"/>
        <v/>
      </c>
      <c r="R26" s="240" t="str">
        <f t="shared" si="2"/>
        <v/>
      </c>
      <c r="S26" s="110"/>
      <c r="T26" s="240"/>
      <c r="U26" s="110"/>
    </row>
    <row r="27" spans="1:29" s="241" customFormat="1" ht="35.1" customHeight="1" thickBot="1">
      <c r="A27" s="230" t="str">
        <f t="shared" si="0"/>
        <v>RO.FF.02A.R</v>
      </c>
      <c r="B27" s="230" t="str">
        <f t="shared" si="1"/>
        <v>Muc 1.1</v>
      </c>
      <c r="C27" s="261"/>
      <c r="D27" s="262" t="s">
        <v>38</v>
      </c>
      <c r="E27" s="263"/>
      <c r="F27" s="263"/>
      <c r="G27" s="263"/>
      <c r="H27" s="263"/>
      <c r="I27" s="263"/>
      <c r="J27" s="264"/>
      <c r="K27" s="265"/>
      <c r="L27" s="266"/>
      <c r="M27" s="266"/>
      <c r="N27" s="267">
        <f>SUM(N13:N25)</f>
        <v>0</v>
      </c>
      <c r="O27" s="267">
        <f>SUM(O13:O25)</f>
        <v>0</v>
      </c>
      <c r="P27" s="268">
        <f>SUM(P13:P25)</f>
        <v>0</v>
      </c>
      <c r="Q27" s="240">
        <f t="shared" si="3"/>
        <v>1</v>
      </c>
      <c r="R27" s="240" t="str">
        <f>IF(OR(C27&lt;&gt;"",D27&lt;&gt;""),"IN","")</f>
        <v>IN</v>
      </c>
      <c r="S27" s="110"/>
      <c r="T27" s="240"/>
      <c r="U27" s="110"/>
    </row>
    <row r="28" spans="1:29" ht="27" customHeight="1">
      <c r="D28" s="82" t="s">
        <v>44</v>
      </c>
      <c r="E28" s="34"/>
      <c r="F28" s="34"/>
      <c r="G28" s="34"/>
      <c r="H28" s="34"/>
      <c r="I28" s="34"/>
      <c r="J28" s="8"/>
      <c r="K28" s="34"/>
      <c r="L28" s="34"/>
      <c r="M28" s="34"/>
      <c r="N28" s="7"/>
      <c r="P28" s="7"/>
      <c r="Q28" s="8"/>
      <c r="R28" s="69" t="s">
        <v>73</v>
      </c>
      <c r="S28" s="32"/>
      <c r="T28" s="32"/>
      <c r="U28" s="32"/>
    </row>
    <row r="29" spans="1:29" ht="25.35" customHeight="1">
      <c r="C29" s="3"/>
      <c r="D29" s="35"/>
      <c r="E29" s="9"/>
      <c r="F29" s="36"/>
      <c r="G29" s="37"/>
      <c r="H29" s="36"/>
      <c r="I29" s="36"/>
      <c r="J29" s="11"/>
      <c r="K29" s="71" t="str">
        <f ca="1">"Ngày "&amp;DAY(NOW())&amp;" tháng "&amp;MONTH(NOW())&amp;" năm "&amp;YEAR(NOW())</f>
        <v>Ngày 20 tháng 6 năm 2026</v>
      </c>
      <c r="L29" s="8"/>
      <c r="M29" s="8"/>
      <c r="N29" s="40"/>
      <c r="O29" s="3"/>
      <c r="P29" s="41"/>
      <c r="Q29" s="11"/>
      <c r="R29" s="69" t="s">
        <v>73</v>
      </c>
      <c r="S29" s="32"/>
      <c r="T29" s="32"/>
      <c r="U29" s="32"/>
    </row>
    <row r="30" spans="1:29" ht="25.35" customHeight="1">
      <c r="C30" s="3"/>
      <c r="D30" s="3"/>
      <c r="E30" s="9"/>
      <c r="F30" s="36"/>
      <c r="G30" s="71" t="s">
        <v>48</v>
      </c>
      <c r="H30" s="36"/>
      <c r="I30" s="36"/>
      <c r="J30" s="11"/>
      <c r="K30" s="71" t="s">
        <v>55</v>
      </c>
      <c r="L30" s="8"/>
      <c r="M30" s="8"/>
      <c r="N30" s="40"/>
      <c r="O30" s="3"/>
      <c r="P30" s="41"/>
      <c r="Q30" s="11"/>
      <c r="R30" s="69" t="s">
        <v>73</v>
      </c>
      <c r="S30" s="32"/>
      <c r="T30" s="32"/>
      <c r="U30" s="32"/>
    </row>
    <row r="31" spans="1:29" ht="25.35" customHeight="1">
      <c r="C31" s="3"/>
      <c r="D31" s="3"/>
      <c r="E31" s="9"/>
      <c r="F31" s="36"/>
      <c r="G31" s="42"/>
      <c r="H31" s="36"/>
      <c r="I31" s="36"/>
      <c r="J31" s="11"/>
      <c r="K31" s="37"/>
      <c r="L31" s="8"/>
      <c r="M31" s="8"/>
      <c r="N31" s="40"/>
      <c r="O31" s="3"/>
      <c r="P31" s="41"/>
      <c r="Q31" s="11"/>
      <c r="R31" s="69" t="s">
        <v>73</v>
      </c>
      <c r="S31" s="32"/>
      <c r="T31" s="32"/>
      <c r="U31" s="32"/>
    </row>
    <row r="32" spans="1:29" ht="25.35" customHeight="1">
      <c r="C32" s="3"/>
      <c r="D32" s="3"/>
      <c r="E32" s="9"/>
      <c r="F32" s="36"/>
      <c r="G32" s="42"/>
      <c r="H32" s="36"/>
      <c r="I32" s="36"/>
      <c r="J32" s="11"/>
      <c r="K32" s="37"/>
      <c r="L32" s="8"/>
      <c r="M32" s="8"/>
      <c r="N32" s="40"/>
      <c r="O32" s="3"/>
      <c r="P32" s="41"/>
      <c r="Q32" s="11"/>
      <c r="R32" s="69" t="s">
        <v>73</v>
      </c>
      <c r="S32" s="32"/>
      <c r="T32" s="32"/>
      <c r="U32" s="32"/>
    </row>
    <row r="33" spans="3:21" ht="25.35" customHeight="1">
      <c r="C33" s="3"/>
      <c r="D33" s="3"/>
      <c r="E33" s="9"/>
      <c r="F33" s="36"/>
      <c r="G33" s="38"/>
      <c r="H33" s="36"/>
      <c r="I33" s="38"/>
      <c r="J33" s="11"/>
      <c r="K33" s="37"/>
      <c r="L33" s="8"/>
      <c r="M33" s="8"/>
      <c r="N33" s="40"/>
      <c r="O33" s="3"/>
      <c r="P33" s="41"/>
      <c r="Q33" s="11"/>
      <c r="R33" s="69" t="s">
        <v>73</v>
      </c>
      <c r="S33" s="32"/>
      <c r="T33" s="32"/>
      <c r="U33" s="32"/>
    </row>
    <row r="34" spans="3:21" ht="25.35" customHeight="1">
      <c r="C34" s="3"/>
      <c r="D34" s="3"/>
      <c r="E34" s="9"/>
      <c r="F34" s="36"/>
      <c r="G34" s="37" t="s">
        <v>45</v>
      </c>
      <c r="H34" s="36"/>
      <c r="I34" s="40"/>
      <c r="J34" s="11"/>
      <c r="K34" s="37" t="str">
        <f>'BOM_Phan II'!P444</f>
        <v>Đặng Quốc Dự</v>
      </c>
      <c r="L34" s="8"/>
      <c r="M34" s="8"/>
      <c r="N34" s="40"/>
      <c r="O34" s="3"/>
      <c r="P34" s="41"/>
      <c r="Q34" s="11"/>
      <c r="R34" s="69" t="s">
        <v>73</v>
      </c>
      <c r="S34" s="32"/>
      <c r="T34" s="32"/>
      <c r="U34" s="32"/>
    </row>
    <row r="35" spans="3:21" ht="25.35" customHeight="1">
      <c r="C35" s="3"/>
      <c r="D35" s="3"/>
      <c r="E35" s="9"/>
      <c r="F35" s="36"/>
      <c r="G35" s="37"/>
      <c r="H35" s="36"/>
      <c r="I35" s="36"/>
      <c r="J35" s="11"/>
      <c r="K35" s="36"/>
      <c r="L35" s="8"/>
      <c r="M35" s="8"/>
      <c r="N35" s="40"/>
      <c r="O35" s="37"/>
      <c r="P35" s="41"/>
      <c r="Q35" s="11"/>
    </row>
    <row r="36" spans="3:21" ht="25.35" customHeight="1">
      <c r="C36" s="43"/>
      <c r="D36" s="43"/>
      <c r="E36" s="9"/>
      <c r="F36" s="36"/>
      <c r="G36" s="37"/>
      <c r="H36" s="36"/>
      <c r="I36" s="36"/>
      <c r="J36" s="11"/>
      <c r="K36" s="36"/>
      <c r="L36" s="8"/>
      <c r="M36" s="8"/>
      <c r="N36" s="40"/>
      <c r="O36" s="37"/>
      <c r="P36" s="41"/>
      <c r="Q36" s="11"/>
    </row>
    <row r="37" spans="3:21" ht="25.35" customHeight="1">
      <c r="C37" s="3"/>
      <c r="D37" s="3"/>
      <c r="E37" s="9"/>
      <c r="F37" s="36"/>
      <c r="G37" s="37"/>
      <c r="H37" s="36"/>
      <c r="I37" s="36"/>
      <c r="J37" s="11"/>
      <c r="K37" s="36"/>
      <c r="L37" s="8"/>
      <c r="M37" s="8"/>
      <c r="N37" s="40"/>
      <c r="O37" s="37"/>
      <c r="P37" s="41"/>
      <c r="Q37" s="11"/>
    </row>
    <row r="38" spans="3:21" ht="25.35" customHeight="1">
      <c r="C38" s="3"/>
      <c r="D38" s="3"/>
      <c r="E38" s="9"/>
      <c r="F38" s="44"/>
      <c r="G38" s="99"/>
      <c r="H38" s="44"/>
      <c r="I38" s="8"/>
      <c r="J38" s="45"/>
      <c r="K38" s="44"/>
      <c r="L38" s="8"/>
      <c r="M38" s="8"/>
      <c r="N38" s="406"/>
      <c r="O38" s="406"/>
      <c r="P38" s="406"/>
      <c r="Q38" s="45"/>
    </row>
  </sheetData>
  <sheetProtection formatCells="0" formatColumns="0" formatRows="0" insertColumns="0" insertRows="0" insertHyperlinks="0" deleteColumns="0" deleteRows="0" sort="0" autoFilter="0" pivotTables="0"/>
  <autoFilter ref="C12:R34" xr:uid="{842A61C4-7B4F-41B1-8FE6-0A0C645AF4DB}">
    <filterColumn colId="15">
      <customFilters>
        <customFilter operator="notEqual" val=" "/>
      </customFilters>
    </filterColumn>
  </autoFilter>
  <mergeCells count="29">
    <mergeCell ref="N38:P38"/>
    <mergeCell ref="K11:K12"/>
    <mergeCell ref="L11:L12"/>
    <mergeCell ref="M11:M12"/>
    <mergeCell ref="N11:N12"/>
    <mergeCell ref="O11:P11"/>
    <mergeCell ref="Q11:Q12"/>
    <mergeCell ref="C9:D9"/>
    <mergeCell ref="C10:P10"/>
    <mergeCell ref="A11:A12"/>
    <mergeCell ref="B11:B12"/>
    <mergeCell ref="C11:C12"/>
    <mergeCell ref="D11:D12"/>
    <mergeCell ref="E11:G11"/>
    <mergeCell ref="H11:H12"/>
    <mergeCell ref="I11:I12"/>
    <mergeCell ref="J11:J12"/>
    <mergeCell ref="C8:D8"/>
    <mergeCell ref="C1:E3"/>
    <mergeCell ref="F1:J3"/>
    <mergeCell ref="L1:P1"/>
    <mergeCell ref="S1:U2"/>
    <mergeCell ref="L2:P2"/>
    <mergeCell ref="L3:P3"/>
    <mergeCell ref="C4:D4"/>
    <mergeCell ref="C5:D6"/>
    <mergeCell ref="E5:I6"/>
    <mergeCell ref="J5:J6"/>
    <mergeCell ref="C7:D7"/>
  </mergeCells>
  <conditionalFormatting sqref="K14:L26">
    <cfRule type="expression" dxfId="29" priority="4">
      <formula>K14="LỖI DỮ LIỆU"</formula>
    </cfRule>
  </conditionalFormatting>
  <conditionalFormatting sqref="K14:P26">
    <cfRule type="cellIs" dxfId="28" priority="2" operator="equal">
      <formula>0</formula>
    </cfRule>
  </conditionalFormatting>
  <conditionalFormatting sqref="M14:M26">
    <cfRule type="cellIs" dxfId="27" priority="1" operator="equal">
      <formula>0</formula>
    </cfRule>
    <cfRule type="cellIs" dxfId="26" priority="3" operator="equal">
      <formula>0</formula>
    </cfRule>
  </conditionalFormatting>
  <dataValidations disablePrompts="1" count="3">
    <dataValidation type="list" allowBlank="1" showInputMessage="1" showErrorMessage="1" sqref="L25:L26 L23" xr:uid="{7D4332FE-9D37-41D0-B2A4-B879D0B153D6}">
      <formula1>$AC$4:$AC$7</formula1>
    </dataValidation>
    <dataValidation type="list" allowBlank="1" showInputMessage="1" showErrorMessage="1" sqref="L27" xr:uid="{2FD830CE-594E-48E6-8787-A21D742D1738}">
      <formula1>$Z$2:$Z$10</formula1>
    </dataValidation>
    <dataValidation type="list" allowBlank="1" showInputMessage="1" showErrorMessage="1" sqref="G34" xr:uid="{E8C424FB-6993-4BBC-8DEE-A1A5801E6509}">
      <formula1>$AB$2:$AB$3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3ABC5-AD0D-485A-B919-DE0671848858}">
  <sheetPr codeName="Sheet7" filterMode="1">
    <tabColor rgb="FFFFFF00"/>
  </sheetPr>
  <dimension ref="A1:AF38"/>
  <sheetViews>
    <sheetView view="pageBreakPreview" zoomScale="70" zoomScaleNormal="55" zoomScaleSheetLayoutView="70" workbookViewId="0">
      <pane ySplit="12" topLeftCell="A13" activePane="bottomLeft" state="frozen"/>
      <selection activeCell="C28" sqref="C28:P35"/>
      <selection pane="bottomLeft" activeCell="C28" sqref="C28:P35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5703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3.8554687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6" width="9.5703125" style="15" customWidth="1"/>
    <col min="17" max="17" width="4.85546875" style="16" customWidth="1"/>
    <col min="18" max="21" width="8.85546875" style="3" customWidth="1"/>
    <col min="22" max="25" width="4.85546875" style="3"/>
    <col min="26" max="26" width="11.85546875" style="3" customWidth="1"/>
    <col min="27" max="27" width="20.7109375" style="3" hidden="1" customWidth="1"/>
    <col min="28" max="28" width="13.7109375" style="3" hidden="1" customWidth="1"/>
    <col min="29" max="29" width="22.140625" style="3" hidden="1" customWidth="1"/>
    <col min="30" max="31" width="0" style="3" hidden="1" customWidth="1"/>
    <col min="32" max="32" width="13.7109375" style="3" hidden="1" customWidth="1"/>
    <col min="33" max="16384" width="4.85546875" style="3"/>
  </cols>
  <sheetData>
    <row r="1" spans="1:32" ht="27.75" customHeight="1">
      <c r="C1" s="388"/>
      <c r="D1" s="389"/>
      <c r="E1" s="390"/>
      <c r="F1" s="361" t="s">
        <v>144</v>
      </c>
      <c r="G1" s="362"/>
      <c r="H1" s="362"/>
      <c r="I1" s="362"/>
      <c r="J1" s="363"/>
      <c r="K1" s="145" t="s">
        <v>29</v>
      </c>
      <c r="L1" s="285" t="s">
        <v>43</v>
      </c>
      <c r="M1" s="286"/>
      <c r="N1" s="286"/>
      <c r="O1" s="286"/>
      <c r="P1" s="287"/>
      <c r="Q1" s="110"/>
      <c r="S1" s="373" t="s">
        <v>65</v>
      </c>
      <c r="T1" s="374"/>
      <c r="U1" s="375"/>
    </row>
    <row r="2" spans="1:32" ht="27.75" customHeight="1" thickBot="1">
      <c r="C2" s="391"/>
      <c r="D2" s="392"/>
      <c r="E2" s="393"/>
      <c r="F2" s="364"/>
      <c r="G2" s="365"/>
      <c r="H2" s="365"/>
      <c r="I2" s="365"/>
      <c r="J2" s="366"/>
      <c r="K2" s="27" t="s">
        <v>30</v>
      </c>
      <c r="L2" s="358"/>
      <c r="M2" s="359"/>
      <c r="N2" s="359"/>
      <c r="O2" s="359"/>
      <c r="P2" s="360"/>
      <c r="Q2" s="219"/>
      <c r="S2" s="376"/>
      <c r="T2" s="377"/>
      <c r="U2" s="378"/>
      <c r="Z2" s="220"/>
      <c r="AA2" s="30" t="s">
        <v>127</v>
      </c>
      <c r="AB2" s="30" t="s">
        <v>64</v>
      </c>
      <c r="AC2" s="30"/>
      <c r="AD2" s="30"/>
      <c r="AE2" s="30"/>
    </row>
    <row r="3" spans="1:32" ht="27.75" customHeight="1" thickBot="1">
      <c r="C3" s="394"/>
      <c r="D3" s="395"/>
      <c r="E3" s="396"/>
      <c r="F3" s="367"/>
      <c r="G3" s="368"/>
      <c r="H3" s="368"/>
      <c r="I3" s="368"/>
      <c r="J3" s="369"/>
      <c r="K3" s="27" t="s">
        <v>31</v>
      </c>
      <c r="L3" s="358"/>
      <c r="M3" s="359"/>
      <c r="N3" s="359"/>
      <c r="O3" s="359"/>
      <c r="P3" s="360"/>
      <c r="Q3" s="221"/>
      <c r="S3" s="48"/>
      <c r="T3" s="100">
        <f>'BOM_Phan II'!Y3</f>
        <v>1</v>
      </c>
      <c r="U3" s="48"/>
      <c r="Z3" s="220"/>
      <c r="AA3" s="30" t="s">
        <v>128</v>
      </c>
      <c r="AB3" s="30"/>
      <c r="AC3" s="30"/>
      <c r="AD3" s="30"/>
      <c r="AE3" s="30"/>
      <c r="AF3" s="3" t="s">
        <v>127</v>
      </c>
    </row>
    <row r="4" spans="1:32" ht="25.35" customHeight="1">
      <c r="C4" s="402" t="s">
        <v>25</v>
      </c>
      <c r="D4" s="403"/>
      <c r="E4" s="102" t="str">
        <f>'BOM_Phan II'!E4</f>
        <v>WINK HOTEL HỒ TÂY - HÀ NỘI</v>
      </c>
      <c r="F4" s="92"/>
      <c r="G4" s="92"/>
      <c r="H4" s="92"/>
      <c r="I4" s="92"/>
      <c r="J4" s="128" t="s">
        <v>24</v>
      </c>
      <c r="K4" s="222" t="str">
        <f>'BOM_Phan II'!P4</f>
        <v>2543_WINK HOTEL_CT06</v>
      </c>
      <c r="L4" s="223"/>
      <c r="M4" s="223"/>
      <c r="N4" s="122"/>
      <c r="O4" s="122"/>
      <c r="P4" s="146"/>
      <c r="Q4" s="224"/>
      <c r="Z4" s="220"/>
      <c r="AA4" s="30" t="s">
        <v>89</v>
      </c>
      <c r="AB4" s="30"/>
      <c r="AC4" s="30" t="s">
        <v>74</v>
      </c>
      <c r="AD4" s="30"/>
      <c r="AE4" s="30"/>
      <c r="AF4" s="3" t="s">
        <v>128</v>
      </c>
    </row>
    <row r="5" spans="1:32" ht="25.35" customHeight="1">
      <c r="C5" s="422" t="s">
        <v>28</v>
      </c>
      <c r="D5" s="423"/>
      <c r="E5" s="426" t="str">
        <f>'BOM_Phan II'!E5</f>
        <v>TỦ ÁO Tủ nhỏ trái (Đỏ)</v>
      </c>
      <c r="F5" s="427"/>
      <c r="G5" s="427"/>
      <c r="H5" s="427"/>
      <c r="I5" s="428"/>
      <c r="J5" s="432" t="s">
        <v>27</v>
      </c>
      <c r="K5" s="225" t="s">
        <v>129</v>
      </c>
      <c r="L5" s="225" t="s">
        <v>130</v>
      </c>
      <c r="M5" s="225" t="s">
        <v>131</v>
      </c>
      <c r="N5" s="226"/>
      <c r="O5" s="124"/>
      <c r="P5" s="147"/>
      <c r="Q5" s="224"/>
      <c r="Z5" s="220"/>
      <c r="AA5" s="30" t="s">
        <v>62</v>
      </c>
      <c r="AB5" s="30"/>
      <c r="AC5" s="30" t="s">
        <v>75</v>
      </c>
      <c r="AD5" s="30"/>
      <c r="AE5" s="30"/>
      <c r="AF5" s="3" t="s">
        <v>89</v>
      </c>
    </row>
    <row r="6" spans="1:32" ht="25.35" customHeight="1">
      <c r="C6" s="424"/>
      <c r="D6" s="425"/>
      <c r="E6" s="429"/>
      <c r="F6" s="430"/>
      <c r="G6" s="430"/>
      <c r="H6" s="430"/>
      <c r="I6" s="431"/>
      <c r="J6" s="433"/>
      <c r="K6" s="225" t="str">
        <f>IFERROR(IF('BOM_Phan IV'!T13=2,AVERAGE('BOM_Phan IV'!M13:M406),""),"")</f>
        <v/>
      </c>
      <c r="L6" s="225" t="str">
        <f>IFERROR(IF('BOM_Phan IV'!T13=2,AVERAGE('BOM_Phan IV'!L13:L406),""),"")</f>
        <v/>
      </c>
      <c r="M6" s="225" t="str">
        <f>IFERROR(IF('BOM_Phan IV'!T13=2,AVERAGE('BOM_Phan IV'!K13:K406),""),"")</f>
        <v/>
      </c>
      <c r="N6" s="226"/>
      <c r="O6" s="124"/>
      <c r="P6" s="147"/>
      <c r="Q6" s="224"/>
      <c r="Z6" s="220"/>
      <c r="AA6" s="30" t="s">
        <v>62</v>
      </c>
      <c r="AB6" s="30"/>
      <c r="AC6" s="30" t="s">
        <v>75</v>
      </c>
      <c r="AD6" s="30"/>
      <c r="AE6" s="30"/>
      <c r="AF6" s="3" t="s">
        <v>89</v>
      </c>
    </row>
    <row r="7" spans="1:32" ht="25.35" customHeight="1">
      <c r="C7" s="404" t="s">
        <v>23</v>
      </c>
      <c r="D7" s="405"/>
      <c r="E7" s="95" t="str">
        <f>'BOM_Phan II'!E6</f>
        <v>RO.FF.02A.R</v>
      </c>
      <c r="F7" s="94"/>
      <c r="G7" s="94"/>
      <c r="H7" s="94"/>
      <c r="I7" s="94"/>
      <c r="J7" s="127" t="s">
        <v>26</v>
      </c>
      <c r="K7" s="227" t="str">
        <f>IF(K6&lt;&gt;"",SUM('BOM_Phan IV'!N13:N406),"")</f>
        <v/>
      </c>
      <c r="L7" s="228"/>
      <c r="M7" s="228"/>
      <c r="N7" s="124"/>
      <c r="O7" s="124"/>
      <c r="P7" s="147"/>
      <c r="Q7" s="224"/>
      <c r="Z7" s="220"/>
      <c r="AA7" s="30" t="s">
        <v>63</v>
      </c>
      <c r="AB7" s="30"/>
      <c r="AC7" s="30"/>
      <c r="AD7" s="30"/>
      <c r="AE7" s="30"/>
      <c r="AF7" s="3" t="s">
        <v>62</v>
      </c>
    </row>
    <row r="8" spans="1:32" ht="25.35" customHeight="1">
      <c r="C8" s="404" t="s">
        <v>21</v>
      </c>
      <c r="D8" s="405"/>
      <c r="E8" s="95">
        <f>'BOM_Phan II'!E7</f>
        <v>1.1000000000000001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124"/>
      <c r="O8" s="124"/>
      <c r="P8" s="147"/>
      <c r="Q8" s="224"/>
      <c r="S8" s="46"/>
      <c r="Z8" s="220"/>
      <c r="AA8" s="30" t="s">
        <v>64</v>
      </c>
      <c r="AB8" s="30"/>
      <c r="AC8" s="30"/>
      <c r="AD8" s="30"/>
      <c r="AE8" s="30"/>
      <c r="AF8" s="3" t="s">
        <v>63</v>
      </c>
    </row>
    <row r="9" spans="1:32" ht="25.35" customHeight="1">
      <c r="C9" s="379" t="s">
        <v>9</v>
      </c>
      <c r="D9" s="380"/>
      <c r="E9" s="104" t="str">
        <f>'BOM_Phan II'!E8</f>
        <v>MDF + LAMIANATE + MELAMINE</v>
      </c>
      <c r="F9" s="98"/>
      <c r="G9" s="98"/>
      <c r="H9" s="98"/>
      <c r="I9" s="98"/>
      <c r="J9" s="129" t="s">
        <v>22</v>
      </c>
      <c r="K9" s="104" t="str">
        <f>'BOM_Phan II'!P8</f>
        <v>LA-01.R,YL-L51070,MO.02,0866CA</v>
      </c>
      <c r="L9" s="126"/>
      <c r="M9" s="126"/>
      <c r="N9" s="126"/>
      <c r="O9" s="126"/>
      <c r="P9" s="229"/>
      <c r="Q9" s="224"/>
      <c r="Z9" s="220"/>
      <c r="AA9" s="30" t="s">
        <v>132</v>
      </c>
      <c r="AB9" s="30"/>
      <c r="AC9" s="30"/>
      <c r="AD9" s="30"/>
      <c r="AE9" s="30"/>
      <c r="AF9" s="3" t="s">
        <v>64</v>
      </c>
    </row>
    <row r="10" spans="1:32" ht="23.25" customHeight="1" thickBot="1">
      <c r="C10" s="434"/>
      <c r="D10" s="435"/>
      <c r="E10" s="435"/>
      <c r="F10" s="435"/>
      <c r="G10" s="435"/>
      <c r="H10" s="435"/>
      <c r="I10" s="435"/>
      <c r="J10" s="435"/>
      <c r="K10" s="386"/>
      <c r="L10" s="386"/>
      <c r="M10" s="386"/>
      <c r="N10" s="386"/>
      <c r="O10" s="386"/>
      <c r="P10" s="387"/>
      <c r="Q10" s="14"/>
      <c r="Z10" s="220"/>
      <c r="AA10" s="30"/>
      <c r="AB10" s="30"/>
      <c r="AC10" s="30"/>
      <c r="AD10" s="30"/>
      <c r="AE10" s="30"/>
      <c r="AF10" s="3" t="s">
        <v>91</v>
      </c>
    </row>
    <row r="11" spans="1:32" ht="33" customHeight="1">
      <c r="A11" s="371" t="s">
        <v>71</v>
      </c>
      <c r="B11" s="372" t="s">
        <v>72</v>
      </c>
      <c r="C11" s="420" t="s">
        <v>10</v>
      </c>
      <c r="D11" s="383" t="s">
        <v>42</v>
      </c>
      <c r="E11" s="314" t="s">
        <v>1</v>
      </c>
      <c r="F11" s="383"/>
      <c r="G11" s="383"/>
      <c r="H11" s="383" t="s">
        <v>0</v>
      </c>
      <c r="I11" s="383" t="s">
        <v>60</v>
      </c>
      <c r="J11" s="416" t="s">
        <v>67</v>
      </c>
      <c r="K11" s="418" t="s">
        <v>59</v>
      </c>
      <c r="L11" s="409" t="s">
        <v>46</v>
      </c>
      <c r="M11" s="312" t="s">
        <v>47</v>
      </c>
      <c r="N11" s="312" t="s">
        <v>7</v>
      </c>
      <c r="O11" s="409" t="s">
        <v>8</v>
      </c>
      <c r="P11" s="410"/>
      <c r="Q11" s="370" t="s">
        <v>76</v>
      </c>
      <c r="AA11" s="30"/>
    </row>
    <row r="12" spans="1:32" ht="41.1" customHeight="1">
      <c r="A12" s="371"/>
      <c r="B12" s="372"/>
      <c r="C12" s="421"/>
      <c r="D12" s="384"/>
      <c r="E12" s="101" t="s">
        <v>18</v>
      </c>
      <c r="F12" s="101" t="s">
        <v>19</v>
      </c>
      <c r="G12" s="101" t="s">
        <v>20</v>
      </c>
      <c r="H12" s="384"/>
      <c r="I12" s="384"/>
      <c r="J12" s="417"/>
      <c r="K12" s="419"/>
      <c r="L12" s="411"/>
      <c r="M12" s="313"/>
      <c r="N12" s="313"/>
      <c r="O12" s="117" t="s">
        <v>37</v>
      </c>
      <c r="P12" s="130" t="s">
        <v>2</v>
      </c>
      <c r="Q12" s="370"/>
      <c r="R12" s="47" t="s">
        <v>54</v>
      </c>
      <c r="S12" s="31"/>
      <c r="T12" s="31"/>
      <c r="U12" s="31"/>
      <c r="AA12" s="30"/>
    </row>
    <row r="13" spans="1:32" s="241" customFormat="1" ht="35.1" customHeight="1">
      <c r="A13" s="230" t="str">
        <f t="shared" ref="A13:A27" si="0">IF(R13="IN",$E$7,"")</f>
        <v>RO.FF.02A.R</v>
      </c>
      <c r="B13" s="230" t="str">
        <f t="shared" ref="B13:B27" si="1">IF(R13="IN","Muc "&amp;$E$8,"")</f>
        <v>Muc 1.1</v>
      </c>
      <c r="C13" s="231" t="s">
        <v>14</v>
      </c>
      <c r="D13" s="232" t="s">
        <v>69</v>
      </c>
      <c r="E13" s="233"/>
      <c r="F13" s="233"/>
      <c r="G13" s="233"/>
      <c r="H13" s="233"/>
      <c r="I13" s="234"/>
      <c r="J13" s="235"/>
      <c r="K13" s="234"/>
      <c r="L13" s="236"/>
      <c r="M13" s="237"/>
      <c r="N13" s="238"/>
      <c r="O13" s="238"/>
      <c r="P13" s="239"/>
      <c r="Q13" s="240">
        <f>IF(R13="IN",$T$3,"")</f>
        <v>1</v>
      </c>
      <c r="R13" s="240" t="str">
        <f t="shared" ref="R13:R26" si="2">IF(OR(C13&lt;&gt;"",D13&lt;&gt;""),"IN","")</f>
        <v>IN</v>
      </c>
      <c r="S13" s="110"/>
      <c r="T13" s="240"/>
      <c r="U13" s="110"/>
      <c r="AA13" s="43"/>
      <c r="AB13" s="43"/>
      <c r="AD13" s="43"/>
      <c r="AE13" s="43"/>
    </row>
    <row r="14" spans="1:32" s="254" customFormat="1" ht="39.950000000000003" customHeight="1">
      <c r="A14" s="242" t="str">
        <f t="shared" si="0"/>
        <v>RO.FF.02A.R</v>
      </c>
      <c r="B14" s="242" t="str">
        <f t="shared" si="1"/>
        <v>Muc 1.1</v>
      </c>
      <c r="C14" s="243">
        <v>1</v>
      </c>
      <c r="D14" s="244" t="s">
        <v>133</v>
      </c>
      <c r="E14" s="245">
        <v>25</v>
      </c>
      <c r="F14" s="245">
        <v>35</v>
      </c>
      <c r="G14" s="245" t="str">
        <f>IFERROR(IF((($K$6*2)+($L$6*2))&lt;0,0,($K$6*2)+($L$6*2)),"")</f>
        <v/>
      </c>
      <c r="H14" s="245" t="str">
        <f>+IFERROR(2*K7,"")</f>
        <v/>
      </c>
      <c r="I14" s="244" t="s">
        <v>134</v>
      </c>
      <c r="J14" s="246"/>
      <c r="K14" s="247"/>
      <c r="L14" s="248" t="s">
        <v>135</v>
      </c>
      <c r="M14" s="249" t="str">
        <f>IFERROR(IF(OR(L14="Con",L14="Cụm",L14="Hệ"),H14,IF(L14="Thanh",(G14*H14/2400),IF(L14="Tấm",(F14*G14*H14)/(1220*2440),IF(L14="M2",F14*G14*H14/10^6,IF(L14="M3",E14*F14*G14*H14/10^9,0))))),"")</f>
        <v/>
      </c>
      <c r="N14" s="250" t="str">
        <f>IFERROR(IF(ISERR(SEARCH("2d",#REF!)),IF(ISERR(SEARCH("1d",#REF!)),0,1),2)*($G14)*$H14/10^3+IF(ISERR(SEARCH("2n",#REF!)),IF(ISERR(SEARCH("1n",#REF!)),0,1),2)*($F14)*$H14/10^3,"")</f>
        <v/>
      </c>
      <c r="O14" s="250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P14" s="251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Q14" s="252">
        <f t="shared" ref="Q14:Q27" si="3">IF(R14="IN",$T$3,"")</f>
        <v>1</v>
      </c>
      <c r="R14" s="252" t="str">
        <f t="shared" si="2"/>
        <v>IN</v>
      </c>
      <c r="S14" s="253"/>
      <c r="T14" s="252"/>
      <c r="U14" s="253"/>
    </row>
    <row r="15" spans="1:32" s="254" customFormat="1" ht="39.950000000000003" customHeight="1">
      <c r="A15" s="242" t="str">
        <f t="shared" si="0"/>
        <v>RO.FF.02A.R</v>
      </c>
      <c r="B15" s="242" t="str">
        <f t="shared" si="1"/>
        <v>Muc 1.1</v>
      </c>
      <c r="C15" s="243">
        <v>2</v>
      </c>
      <c r="D15" s="255" t="s">
        <v>136</v>
      </c>
      <c r="E15" s="256">
        <v>25</v>
      </c>
      <c r="F15" s="245">
        <v>35</v>
      </c>
      <c r="G15" s="245" t="str">
        <f>IFERROR(IF($M$6-$F$14-$F$14&lt;0,0,$M$6-$F$14-$F$14),"")</f>
        <v/>
      </c>
      <c r="H15" s="245" t="str">
        <f>+IFERROR(4*K7,"")</f>
        <v/>
      </c>
      <c r="I15" s="247" t="s">
        <v>134</v>
      </c>
      <c r="J15" s="246"/>
      <c r="K15" s="247"/>
      <c r="L15" s="248" t="s">
        <v>135</v>
      </c>
      <c r="M15" s="249" t="str">
        <f>IFERROR(IF(OR(L15="Con",L15="Cụm",L15="Hệ"),H15,IF(L15="Thanh",(G15*H15/2400),IF(L15="Tấm",(F15*G15*H15)/(1220*2440),IF(L15="M2",F15*G15*H15/10^6,IF(L15="M3",E15*F15*G15*H15/10^9,0))))),"")</f>
        <v/>
      </c>
      <c r="N15" s="250" t="str">
        <f>IFERROR(IF(ISERR(SEARCH("2d",#REF!)),IF(ISERR(SEARCH("1d",#REF!)),0,1),2)*($G15)*$H15/10^3+IF(ISERR(SEARCH("2n",#REF!)),IF(ISERR(SEARCH("1n",#REF!)),0,1),2)*($F15)*$H15/10^3,"")</f>
        <v/>
      </c>
      <c r="O15" s="250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P15" s="251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Q15" s="252">
        <f t="shared" si="3"/>
        <v>1</v>
      </c>
      <c r="R15" s="252" t="str">
        <f t="shared" si="2"/>
        <v>IN</v>
      </c>
      <c r="S15" s="253"/>
      <c r="T15" s="252"/>
      <c r="U15" s="253"/>
      <c r="AA15" s="241"/>
      <c r="AB15" s="241"/>
      <c r="AC15" s="241"/>
    </row>
    <row r="16" spans="1:32" s="254" customFormat="1" ht="39.950000000000003" customHeight="1">
      <c r="A16" s="242" t="str">
        <f t="shared" si="0"/>
        <v>RO.FF.02A.R</v>
      </c>
      <c r="B16" s="242" t="str">
        <f t="shared" si="1"/>
        <v>Muc 1.1</v>
      </c>
      <c r="C16" s="243">
        <v>3</v>
      </c>
      <c r="D16" s="255" t="s">
        <v>137</v>
      </c>
      <c r="E16" s="256"/>
      <c r="F16" s="245"/>
      <c r="G16" s="245"/>
      <c r="H16" s="245"/>
      <c r="I16" s="247" t="s">
        <v>138</v>
      </c>
      <c r="J16" s="246"/>
      <c r="K16" s="247"/>
      <c r="L16" s="248" t="s">
        <v>139</v>
      </c>
      <c r="M16" s="249" t="str">
        <f>IFERROR(($K$6*$L$6*4+$L$6*$M$6*2)*10^-6*1.3/0.5*$K$7,"")</f>
        <v/>
      </c>
      <c r="N16" s="250">
        <f>IF(ISERR(SEARCH("2d",#REF!)),IF(ISERR(SEARCH("1d",#REF!)),0,1),2)*($G16)*$H16/10^3+IF(ISERR(SEARCH("2n",#REF!)),IF(ISERR(SEARCH("1n",#REF!)),0,1),2)*($F16)*$H16/10^3</f>
        <v>0</v>
      </c>
      <c r="O16" s="250">
        <f>IF(ISERR(SEARCH("2m",#REF!)),IF(ISERR(SEARCH("1m",#REF!)),0,1),2)*$G16*$F16*$H16/10^6+IF(ISERR(SEARCH("2d",#REF!)),IF(ISERR(SEARCH("1d",#REF!)),0,1),2)*$G16*$E16*$H16/10^6+IF(ISERR(SEARCH("2n",#REF!)),IF(ISERR(SEARCH("1n",#REF!)),0,1),2)*$F16*$E16*$H16/10^6</f>
        <v>0</v>
      </c>
      <c r="P16" s="251">
        <f>IF(ISERR(SEARCH("2m",#REF!)),IF(ISERR(SEARCH("1m",#REF!)),0,1),2)*$G16*$F16*$H16/10^6+IF(ISERR(SEARCH("2d",#REF!)),IF(ISERR(SEARCH("1d",#REF!)),0,1),2)*$G16*$E16*$H16/10^6+IF(ISERR(SEARCH("2n",#REF!)),IF(ISERR(SEARCH("1n",#REF!)),0,1),2)*$F16*$E16*$H16/10^6</f>
        <v>0</v>
      </c>
      <c r="Q16" s="252">
        <f t="shared" si="3"/>
        <v>1</v>
      </c>
      <c r="R16" s="252" t="str">
        <f t="shared" si="2"/>
        <v>IN</v>
      </c>
      <c r="S16" s="253"/>
      <c r="T16" s="252"/>
      <c r="U16" s="253"/>
      <c r="AA16" s="241"/>
      <c r="AB16" s="241"/>
      <c r="AC16" s="241"/>
    </row>
    <row r="17" spans="1:29" s="254" customFormat="1" ht="39.950000000000003" customHeight="1">
      <c r="A17" s="242" t="str">
        <f t="shared" si="0"/>
        <v>RO.FF.02A.R</v>
      </c>
      <c r="B17" s="242" t="str">
        <f t="shared" si="1"/>
        <v>Muc 1.1</v>
      </c>
      <c r="C17" s="243">
        <v>4</v>
      </c>
      <c r="D17" s="255" t="s">
        <v>140</v>
      </c>
      <c r="E17" s="256"/>
      <c r="F17" s="245"/>
      <c r="G17" s="245"/>
      <c r="H17" s="245"/>
      <c r="I17" s="247" t="s">
        <v>141</v>
      </c>
      <c r="J17" s="246"/>
      <c r="K17" s="247"/>
      <c r="L17" s="248" t="s">
        <v>139</v>
      </c>
      <c r="M17" s="249" t="str">
        <f>IFERROR(($K$6*$L$6*4+$L$6*$M$6*2)*10^-6*1.3/1.2*$K$7,"")</f>
        <v/>
      </c>
      <c r="N17" s="250">
        <f>IF(ISERR(SEARCH("2d",#REF!)),IF(ISERR(SEARCH("1d",#REF!)),0,1),2)*($G17)*$H17/10^3+IF(ISERR(SEARCH("2n",#REF!)),IF(ISERR(SEARCH("1n",#REF!)),0,1),2)*($F17)*$H17/10^3</f>
        <v>0</v>
      </c>
      <c r="O17" s="250">
        <f>IF(ISERR(SEARCH("2m",#REF!)),IF(ISERR(SEARCH("1m",#REF!)),0,1),2)*$G17*$F17*$H17/10^6+IF(ISERR(SEARCH("2d",#REF!)),IF(ISERR(SEARCH("1d",#REF!)),0,1),2)*$G17*$E17*$H17/10^6+IF(ISERR(SEARCH("2n",#REF!)),IF(ISERR(SEARCH("1n",#REF!)),0,1),2)*$F17*$E17*$H17/10^6</f>
        <v>0</v>
      </c>
      <c r="P17" s="251">
        <f>IF(ISERR(SEARCH("2m",#REF!)),IF(ISERR(SEARCH("1m",#REF!)),0,1),2)*$G17*$F17*$H17/10^6+IF(ISERR(SEARCH("2d",#REF!)),IF(ISERR(SEARCH("1d",#REF!)),0,1),2)*$G17*$E17*$H17/10^6+IF(ISERR(SEARCH("2n",#REF!)),IF(ISERR(SEARCH("1n",#REF!)),0,1),2)*$F17*$E17*$H17/10^6</f>
        <v>0</v>
      </c>
      <c r="Q17" s="252">
        <f t="shared" si="3"/>
        <v>1</v>
      </c>
      <c r="R17" s="252" t="str">
        <f t="shared" si="2"/>
        <v>IN</v>
      </c>
      <c r="S17" s="253"/>
      <c r="T17" s="252"/>
      <c r="U17" s="253"/>
      <c r="AA17" s="241"/>
      <c r="AB17" s="241"/>
      <c r="AC17" s="241"/>
    </row>
    <row r="18" spans="1:29" s="254" customFormat="1" ht="39.950000000000003" customHeight="1">
      <c r="A18" s="242" t="str">
        <f t="shared" si="0"/>
        <v>RO.FF.02A.R</v>
      </c>
      <c r="B18" s="242" t="str">
        <f t="shared" si="1"/>
        <v>Muc 1.1</v>
      </c>
      <c r="C18" s="243">
        <v>5</v>
      </c>
      <c r="D18" s="255" t="s">
        <v>142</v>
      </c>
      <c r="E18" s="256"/>
      <c r="F18" s="245"/>
      <c r="G18" s="245"/>
      <c r="H18" s="245"/>
      <c r="I18" s="247" t="s">
        <v>143</v>
      </c>
      <c r="J18" s="246"/>
      <c r="K18" s="247"/>
      <c r="L18" s="248" t="s">
        <v>139</v>
      </c>
      <c r="M18" s="249" t="str">
        <f>IFERROR(($K$6*2+$L$6*2+200*16)*10^-3*$K$7,"")</f>
        <v/>
      </c>
      <c r="N18" s="250">
        <f>IF(ISERR(SEARCH("2d",#REF!)),IF(ISERR(SEARCH("1d",#REF!)),0,1),2)*($G18)*$H18/10^3+IF(ISERR(SEARCH("2n",#REF!)),IF(ISERR(SEARCH("1n",#REF!)),0,1),2)*($F18)*$H18/10^3</f>
        <v>0</v>
      </c>
      <c r="O18" s="250">
        <f>IF(ISERR(SEARCH("2m",#REF!)),IF(ISERR(SEARCH("1m",#REF!)),0,1),2)*$G18*$F18*$H18/10^6+IF(ISERR(SEARCH("2d",#REF!)),IF(ISERR(SEARCH("1d",#REF!)),0,1),2)*$G18*$E18*$H18/10^6+IF(ISERR(SEARCH("2n",#REF!)),IF(ISERR(SEARCH("1n",#REF!)),0,1),2)*$F18*$E18*$H18/10^6</f>
        <v>0</v>
      </c>
      <c r="P18" s="251">
        <f>IF(ISERR(SEARCH("2m",#REF!)),IF(ISERR(SEARCH("1m",#REF!)),0,1),2)*$G18*$F18*$H18/10^6+IF(ISERR(SEARCH("2d",#REF!)),IF(ISERR(SEARCH("1d",#REF!)),0,1),2)*$G18*$E18*$H18/10^6+IF(ISERR(SEARCH("2n",#REF!)),IF(ISERR(SEARCH("1n",#REF!)),0,1),2)*$F18*$E18*$H18/10^6</f>
        <v>0</v>
      </c>
      <c r="Q18" s="252">
        <f t="shared" si="3"/>
        <v>1</v>
      </c>
      <c r="R18" s="252" t="str">
        <f t="shared" si="2"/>
        <v>IN</v>
      </c>
      <c r="S18" s="253"/>
      <c r="T18" s="252"/>
      <c r="U18" s="253"/>
      <c r="AA18" s="241"/>
      <c r="AB18" s="241"/>
      <c r="AC18" s="241"/>
    </row>
    <row r="19" spans="1:29" s="254" customFormat="1" ht="39.950000000000003" hidden="1" customHeight="1">
      <c r="A19" s="242" t="str">
        <f t="shared" si="0"/>
        <v/>
      </c>
      <c r="B19" s="242" t="str">
        <f t="shared" si="1"/>
        <v/>
      </c>
      <c r="C19" s="243"/>
      <c r="D19" s="255"/>
      <c r="E19" s="256"/>
      <c r="F19" s="245"/>
      <c r="G19" s="245"/>
      <c r="H19" s="245"/>
      <c r="I19" s="247"/>
      <c r="J19" s="246"/>
      <c r="K19" s="247"/>
      <c r="L19" s="248"/>
      <c r="M19" s="249">
        <f t="shared" ref="M19:M26" si="4">IF(OR(L19="Con",L19="Cụm",L19="Hệ"),H19,IF(L19="Thanh",(G19*H19/2400),IF(L19="Tấm",(F19*G19*H19)/(1220*2440),IF(L19="Md",G19*H19/1000,IF(L19="M2",F19*G19*H19/10^6,IF(L19="M3",E19*F19*G19*H19/10^9,0))))))</f>
        <v>0</v>
      </c>
      <c r="N19" s="250">
        <f>IF(ISERR(SEARCH("2d",#REF!)),IF(ISERR(SEARCH("1d",#REF!)),0,1),2)*($G19)*$H19/10^3+IF(ISERR(SEARCH("2n",#REF!)),IF(ISERR(SEARCH("1n",#REF!)),0,1),2)*($F19)*$H19/10^3</f>
        <v>0</v>
      </c>
      <c r="O19" s="250">
        <f>IF(ISERR(SEARCH("2m",#REF!)),IF(ISERR(SEARCH("1m",#REF!)),0,1),2)*$G19*$F19*$H19/10^6+IF(ISERR(SEARCH("2d",#REF!)),IF(ISERR(SEARCH("1d",#REF!)),0,1),2)*$G19*$E19*$H19/10^6+IF(ISERR(SEARCH("2n",#REF!)),IF(ISERR(SEARCH("1n",#REF!)),0,1),2)*$F19*$E19*$H19/10^6</f>
        <v>0</v>
      </c>
      <c r="P19" s="251">
        <f>IF(ISERR(SEARCH("2m",#REF!)),IF(ISERR(SEARCH("1m",#REF!)),0,1),2)*$G19*$F19*$H19/10^6+IF(ISERR(SEARCH("2d",#REF!)),IF(ISERR(SEARCH("1d",#REF!)),0,1),2)*$G19*$E19*$H19/10^6+IF(ISERR(SEARCH("2n",#REF!)),IF(ISERR(SEARCH("1n",#REF!)),0,1),2)*$F19*$E19*$H19/10^6</f>
        <v>0</v>
      </c>
      <c r="Q19" s="252" t="str">
        <f t="shared" si="3"/>
        <v/>
      </c>
      <c r="R19" s="252" t="str">
        <f t="shared" si="2"/>
        <v/>
      </c>
      <c r="S19" s="253"/>
      <c r="T19" s="252"/>
      <c r="U19" s="253"/>
      <c r="AA19" s="241"/>
      <c r="AB19" s="241"/>
      <c r="AC19" s="241"/>
    </row>
    <row r="20" spans="1:29" s="254" customFormat="1" ht="39.950000000000003" hidden="1" customHeight="1">
      <c r="A20" s="242" t="str">
        <f t="shared" si="0"/>
        <v/>
      </c>
      <c r="B20" s="242" t="str">
        <f t="shared" si="1"/>
        <v/>
      </c>
      <c r="C20" s="243"/>
      <c r="D20" s="255"/>
      <c r="E20" s="256"/>
      <c r="F20" s="245"/>
      <c r="G20" s="245"/>
      <c r="H20" s="245"/>
      <c r="I20" s="247"/>
      <c r="J20" s="246"/>
      <c r="K20" s="247"/>
      <c r="L20" s="248"/>
      <c r="M20" s="249">
        <f t="shared" si="4"/>
        <v>0</v>
      </c>
      <c r="N20" s="250">
        <f>IF(ISERR(SEARCH("2d",#REF!)),IF(ISERR(SEARCH("1d",#REF!)),0,1),2)*($G20)*$H20/10^3+IF(ISERR(SEARCH("2n",#REF!)),IF(ISERR(SEARCH("1n",#REF!)),0,1),2)*($F20)*$H20/10^3</f>
        <v>0</v>
      </c>
      <c r="O20" s="250">
        <f>IF(ISERR(SEARCH("2m",#REF!)),IF(ISERR(SEARCH("1m",#REF!)),0,1),2)*$G20*$F20*$H20/10^6+IF(ISERR(SEARCH("2d",#REF!)),IF(ISERR(SEARCH("1d",#REF!)),0,1),2)*$G20*$E20*$H20/10^6+IF(ISERR(SEARCH("2n",#REF!)),IF(ISERR(SEARCH("1n",#REF!)),0,1),2)*$F20*$E20*$H20/10^6</f>
        <v>0</v>
      </c>
      <c r="P20" s="251">
        <f>IF(ISERR(SEARCH("2m",#REF!)),IF(ISERR(SEARCH("1m",#REF!)),0,1),2)*$G20*$F20*$H20/10^6+IF(ISERR(SEARCH("2d",#REF!)),IF(ISERR(SEARCH("1d",#REF!)),0,1),2)*$G20*$E20*$H20/10^6+IF(ISERR(SEARCH("2n",#REF!)),IF(ISERR(SEARCH("1n",#REF!)),0,1),2)*$F20*$E20*$H20/10^6</f>
        <v>0</v>
      </c>
      <c r="Q20" s="252" t="str">
        <f t="shared" si="3"/>
        <v/>
      </c>
      <c r="R20" s="252" t="str">
        <f t="shared" si="2"/>
        <v/>
      </c>
      <c r="S20" s="253"/>
      <c r="T20" s="252"/>
      <c r="U20" s="253"/>
      <c r="AA20" s="241"/>
      <c r="AB20" s="241"/>
      <c r="AC20" s="241"/>
    </row>
    <row r="21" spans="1:29" s="254" customFormat="1" ht="39.950000000000003" hidden="1" customHeight="1">
      <c r="A21" s="242" t="str">
        <f t="shared" si="0"/>
        <v/>
      </c>
      <c r="B21" s="242" t="str">
        <f t="shared" si="1"/>
        <v/>
      </c>
      <c r="C21" s="257"/>
      <c r="D21" s="255"/>
      <c r="E21" s="256"/>
      <c r="F21" s="245"/>
      <c r="G21" s="245"/>
      <c r="H21" s="245"/>
      <c r="I21" s="247"/>
      <c r="J21" s="246"/>
      <c r="K21" s="247"/>
      <c r="L21" s="248"/>
      <c r="M21" s="249">
        <f t="shared" si="4"/>
        <v>0</v>
      </c>
      <c r="N21" s="258">
        <f>IF(ISERR(SEARCH("2d",#REF!)),IF(ISERR(SEARCH("1d",#REF!)),0,1),2)*($G21)*$H21/10^3+IF(ISERR(SEARCH("2n",#REF!)),IF(ISERR(SEARCH("1n",#REF!)),0,1),2)*($F21)*$H21/10^3</f>
        <v>0</v>
      </c>
      <c r="O21" s="258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P21" s="258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Q21" s="252" t="str">
        <f t="shared" si="3"/>
        <v/>
      </c>
      <c r="R21" s="252" t="str">
        <f t="shared" si="2"/>
        <v/>
      </c>
      <c r="S21" s="253"/>
      <c r="T21" s="252"/>
      <c r="U21" s="253"/>
      <c r="AA21" s="241"/>
      <c r="AB21" s="241"/>
      <c r="AC21" s="241"/>
    </row>
    <row r="22" spans="1:29" s="241" customFormat="1" ht="39.950000000000003" hidden="1" customHeight="1">
      <c r="A22" s="230" t="str">
        <f t="shared" si="0"/>
        <v/>
      </c>
      <c r="B22" s="230" t="str">
        <f t="shared" si="1"/>
        <v/>
      </c>
      <c r="C22" s="245"/>
      <c r="D22" s="244"/>
      <c r="E22" s="245"/>
      <c r="F22" s="245"/>
      <c r="G22" s="245"/>
      <c r="H22" s="245"/>
      <c r="I22" s="244"/>
      <c r="J22" s="244"/>
      <c r="K22" s="247"/>
      <c r="L22" s="248"/>
      <c r="M22" s="249">
        <f t="shared" si="4"/>
        <v>0</v>
      </c>
      <c r="N22" s="258">
        <f>IF(ISERR(SEARCH("2d",#REF!)),IF(ISERR(SEARCH("1d",#REF!)),0,1),2)*($G22)*$H22/10^3+IF(ISERR(SEARCH("2n",#REF!)),IF(ISERR(SEARCH("1n",#REF!)),0,1),2)*($F22)*$H22/10^3</f>
        <v>0</v>
      </c>
      <c r="O22" s="258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P22" s="258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Q22" s="240" t="str">
        <f t="shared" si="3"/>
        <v/>
      </c>
      <c r="R22" s="240" t="str">
        <f t="shared" si="2"/>
        <v/>
      </c>
      <c r="S22" s="110"/>
      <c r="T22" s="240"/>
      <c r="U22" s="110"/>
    </row>
    <row r="23" spans="1:29" s="241" customFormat="1" ht="39.950000000000003" hidden="1" customHeight="1">
      <c r="A23" s="230" t="str">
        <f t="shared" si="0"/>
        <v/>
      </c>
      <c r="B23" s="230" t="str">
        <f t="shared" si="1"/>
        <v/>
      </c>
      <c r="C23" s="259"/>
      <c r="D23" s="260"/>
      <c r="E23" s="259"/>
      <c r="F23" s="259"/>
      <c r="G23" s="259"/>
      <c r="H23" s="259"/>
      <c r="I23" s="260"/>
      <c r="J23" s="244"/>
      <c r="K23" s="247"/>
      <c r="L23" s="248"/>
      <c r="M23" s="249">
        <f t="shared" si="4"/>
        <v>0</v>
      </c>
      <c r="N23" s="258">
        <f>IF(ISERR(SEARCH("2d",#REF!)),IF(ISERR(SEARCH("1d",#REF!)),0,1),2)*($G23+80)*$H23/10^3+IF(ISERR(SEARCH("2n",#REF!)),IF(ISERR(SEARCH("1n",#REF!)),0,1),2)*($F23+80)*$H23/10^3</f>
        <v>0</v>
      </c>
      <c r="O23" s="258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P23" s="258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Q23" s="240" t="str">
        <f t="shared" si="3"/>
        <v/>
      </c>
      <c r="R23" s="240" t="str">
        <f t="shared" si="2"/>
        <v/>
      </c>
      <c r="S23" s="110"/>
      <c r="T23" s="240"/>
      <c r="U23" s="110"/>
    </row>
    <row r="24" spans="1:29" s="241" customFormat="1" ht="39.950000000000003" hidden="1" customHeight="1">
      <c r="A24" s="230" t="str">
        <f t="shared" si="0"/>
        <v/>
      </c>
      <c r="B24" s="230" t="str">
        <f t="shared" si="1"/>
        <v/>
      </c>
      <c r="C24" s="245"/>
      <c r="D24" s="244"/>
      <c r="E24" s="245"/>
      <c r="F24" s="245"/>
      <c r="G24" s="245"/>
      <c r="H24" s="245"/>
      <c r="I24" s="244"/>
      <c r="J24" s="244"/>
      <c r="K24" s="247"/>
      <c r="L24" s="248"/>
      <c r="M24" s="249">
        <f t="shared" si="4"/>
        <v>0</v>
      </c>
      <c r="N24" s="258">
        <f>IF(ISERR(SEARCH("2d",#REF!)),IF(ISERR(SEARCH("1d",#REF!)),0,1),2)*($G24)*$H24/10^3+IF(ISERR(SEARCH("2n",#REF!)),IF(ISERR(SEARCH("1n",#REF!)),0,1),2)*($F24)*$H24/10^3</f>
        <v>0</v>
      </c>
      <c r="O24" s="258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P24" s="258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Q24" s="240" t="str">
        <f t="shared" si="3"/>
        <v/>
      </c>
      <c r="R24" s="240" t="str">
        <f t="shared" si="2"/>
        <v/>
      </c>
      <c r="S24" s="110"/>
      <c r="T24" s="240"/>
      <c r="U24" s="110"/>
    </row>
    <row r="25" spans="1:29" s="241" customFormat="1" ht="39.950000000000003" hidden="1" customHeight="1">
      <c r="A25" s="230" t="str">
        <f t="shared" si="0"/>
        <v/>
      </c>
      <c r="B25" s="230" t="str">
        <f t="shared" si="1"/>
        <v/>
      </c>
      <c r="C25" s="259"/>
      <c r="D25" s="260"/>
      <c r="E25" s="259"/>
      <c r="F25" s="259"/>
      <c r="G25" s="259"/>
      <c r="H25" s="259"/>
      <c r="I25" s="260"/>
      <c r="J25" s="244"/>
      <c r="K25" s="247"/>
      <c r="L25" s="248"/>
      <c r="M25" s="249">
        <f t="shared" si="4"/>
        <v>0</v>
      </c>
      <c r="N25" s="258">
        <f>IF(ISERR(SEARCH("2d",#REF!)),IF(ISERR(SEARCH("1d",#REF!)),0,1),2)*($G25+80)*$H25/10^3+IF(ISERR(SEARCH("2n",#REF!)),IF(ISERR(SEARCH("1n",#REF!)),0,1),2)*($F25+80)*$H25/10^3</f>
        <v>0</v>
      </c>
      <c r="O25" s="258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P25" s="258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Q25" s="240" t="str">
        <f t="shared" si="3"/>
        <v/>
      </c>
      <c r="R25" s="240" t="str">
        <f t="shared" si="2"/>
        <v/>
      </c>
      <c r="S25" s="110"/>
      <c r="T25" s="240"/>
      <c r="U25" s="110"/>
    </row>
    <row r="26" spans="1:29" s="241" customFormat="1" ht="39.950000000000003" hidden="1" customHeight="1">
      <c r="A26" s="230" t="str">
        <f t="shared" si="0"/>
        <v/>
      </c>
      <c r="B26" s="230" t="str">
        <f t="shared" si="1"/>
        <v/>
      </c>
      <c r="C26" s="259"/>
      <c r="D26" s="260"/>
      <c r="E26" s="259"/>
      <c r="F26" s="259"/>
      <c r="G26" s="259"/>
      <c r="H26" s="259"/>
      <c r="I26" s="260"/>
      <c r="J26" s="244"/>
      <c r="K26" s="247" t="s">
        <v>188</v>
      </c>
      <c r="L26" s="248"/>
      <c r="M26" s="249">
        <f t="shared" si="4"/>
        <v>0</v>
      </c>
      <c r="N26" s="258">
        <f>IF(ISERR(SEARCH("2d",#REF!)),IF(ISERR(SEARCH("1d",#REF!)),0,1),2)*($G26+80)*$H26/10^3+IF(ISERR(SEARCH("2n",#REF!)),IF(ISERR(SEARCH("1n",#REF!)),0,1),2)*($F26+80)*$H26/10^3</f>
        <v>0</v>
      </c>
      <c r="O26" s="258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P26" s="258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Q26" s="240" t="str">
        <f t="shared" si="3"/>
        <v/>
      </c>
      <c r="R26" s="240" t="str">
        <f t="shared" si="2"/>
        <v/>
      </c>
      <c r="S26" s="110"/>
      <c r="T26" s="240"/>
      <c r="U26" s="110"/>
    </row>
    <row r="27" spans="1:29" s="241" customFormat="1" ht="35.1" customHeight="1" thickBot="1">
      <c r="A27" s="230" t="str">
        <f t="shared" si="0"/>
        <v>RO.FF.02A.R</v>
      </c>
      <c r="B27" s="230" t="str">
        <f t="shared" si="1"/>
        <v>Muc 1.1</v>
      </c>
      <c r="C27" s="261"/>
      <c r="D27" s="262" t="s">
        <v>38</v>
      </c>
      <c r="E27" s="263"/>
      <c r="F27" s="263"/>
      <c r="G27" s="263"/>
      <c r="H27" s="263"/>
      <c r="I27" s="263"/>
      <c r="J27" s="264"/>
      <c r="K27" s="265"/>
      <c r="L27" s="266"/>
      <c r="M27" s="266"/>
      <c r="N27" s="267">
        <f>SUM(N13:N25)</f>
        <v>0</v>
      </c>
      <c r="O27" s="267">
        <f>SUM(O13:O25)</f>
        <v>0</v>
      </c>
      <c r="P27" s="268">
        <f>SUM(P13:P25)</f>
        <v>0</v>
      </c>
      <c r="Q27" s="240">
        <f t="shared" si="3"/>
        <v>1</v>
      </c>
      <c r="R27" s="240" t="str">
        <f>IF(OR(C27&lt;&gt;"",D27&lt;&gt;""),"IN","")</f>
        <v>IN</v>
      </c>
      <c r="S27" s="110"/>
      <c r="T27" s="240"/>
      <c r="U27" s="110"/>
    </row>
    <row r="28" spans="1:29" ht="27" customHeight="1">
      <c r="D28" s="82" t="s">
        <v>44</v>
      </c>
      <c r="E28" s="34"/>
      <c r="F28" s="34"/>
      <c r="G28" s="34"/>
      <c r="H28" s="34"/>
      <c r="I28" s="34"/>
      <c r="J28" s="8"/>
      <c r="K28" s="34"/>
      <c r="L28" s="34"/>
      <c r="M28" s="34"/>
      <c r="N28" s="7"/>
      <c r="P28" s="7"/>
      <c r="Q28" s="8"/>
      <c r="R28" s="69" t="s">
        <v>73</v>
      </c>
      <c r="S28" s="32"/>
      <c r="T28" s="32"/>
      <c r="U28" s="32"/>
    </row>
    <row r="29" spans="1:29" ht="25.35" customHeight="1">
      <c r="C29" s="3"/>
      <c r="D29" s="35"/>
      <c r="E29" s="9"/>
      <c r="F29" s="36"/>
      <c r="G29" s="37"/>
      <c r="H29" s="36"/>
      <c r="I29" s="36"/>
      <c r="J29" s="11"/>
      <c r="K29" s="71" t="str">
        <f ca="1">"Ngày "&amp;DAY(NOW())&amp;" tháng "&amp;MONTH(NOW())&amp;" năm "&amp;YEAR(NOW())</f>
        <v>Ngày 20 tháng 6 năm 2026</v>
      </c>
      <c r="L29" s="8"/>
      <c r="M29" s="8"/>
      <c r="N29" s="40"/>
      <c r="O29" s="3"/>
      <c r="P29" s="41"/>
      <c r="Q29" s="11"/>
      <c r="R29" s="69" t="s">
        <v>73</v>
      </c>
      <c r="S29" s="32"/>
      <c r="T29" s="32"/>
      <c r="U29" s="32"/>
    </row>
    <row r="30" spans="1:29" ht="25.35" customHeight="1">
      <c r="C30" s="3"/>
      <c r="D30" s="3"/>
      <c r="E30" s="9"/>
      <c r="F30" s="36"/>
      <c r="G30" s="71" t="s">
        <v>48</v>
      </c>
      <c r="H30" s="36"/>
      <c r="I30" s="36"/>
      <c r="J30" s="11"/>
      <c r="K30" s="71" t="s">
        <v>55</v>
      </c>
      <c r="L30" s="8"/>
      <c r="M30" s="8"/>
      <c r="N30" s="40"/>
      <c r="O30" s="3"/>
      <c r="P30" s="41"/>
      <c r="Q30" s="11"/>
      <c r="R30" s="69" t="s">
        <v>73</v>
      </c>
      <c r="S30" s="32"/>
      <c r="T30" s="32"/>
      <c r="U30" s="32"/>
    </row>
    <row r="31" spans="1:29" ht="25.35" customHeight="1">
      <c r="C31" s="3"/>
      <c r="D31" s="3"/>
      <c r="E31" s="9"/>
      <c r="F31" s="36"/>
      <c r="G31" s="42"/>
      <c r="H31" s="36"/>
      <c r="I31" s="36"/>
      <c r="J31" s="11"/>
      <c r="K31" s="37"/>
      <c r="L31" s="8"/>
      <c r="M31" s="8"/>
      <c r="N31" s="40"/>
      <c r="O31" s="3"/>
      <c r="P31" s="41"/>
      <c r="Q31" s="11"/>
      <c r="R31" s="69" t="s">
        <v>73</v>
      </c>
      <c r="S31" s="32"/>
      <c r="T31" s="32"/>
      <c r="U31" s="32"/>
    </row>
    <row r="32" spans="1:29" ht="25.35" customHeight="1">
      <c r="C32" s="3"/>
      <c r="D32" s="3"/>
      <c r="E32" s="9"/>
      <c r="F32" s="36"/>
      <c r="G32" s="42"/>
      <c r="H32" s="36"/>
      <c r="I32" s="36"/>
      <c r="J32" s="11"/>
      <c r="K32" s="37"/>
      <c r="L32" s="8"/>
      <c r="M32" s="8"/>
      <c r="N32" s="40"/>
      <c r="O32" s="3"/>
      <c r="P32" s="41"/>
      <c r="Q32" s="11"/>
      <c r="R32" s="69" t="s">
        <v>73</v>
      </c>
      <c r="S32" s="32"/>
      <c r="T32" s="32"/>
      <c r="U32" s="32"/>
    </row>
    <row r="33" spans="3:21" ht="25.35" customHeight="1">
      <c r="C33" s="3"/>
      <c r="D33" s="3"/>
      <c r="E33" s="9"/>
      <c r="F33" s="36"/>
      <c r="G33" s="38"/>
      <c r="H33" s="36"/>
      <c r="I33" s="38"/>
      <c r="J33" s="11"/>
      <c r="K33" s="37"/>
      <c r="L33" s="8"/>
      <c r="M33" s="8"/>
      <c r="N33" s="40"/>
      <c r="O33" s="3"/>
      <c r="P33" s="41"/>
      <c r="Q33" s="11"/>
      <c r="R33" s="69" t="s">
        <v>73</v>
      </c>
      <c r="S33" s="32"/>
      <c r="T33" s="32"/>
      <c r="U33" s="32"/>
    </row>
    <row r="34" spans="3:21" ht="25.35" customHeight="1">
      <c r="C34" s="3"/>
      <c r="D34" s="3"/>
      <c r="E34" s="9"/>
      <c r="F34" s="36"/>
      <c r="G34" s="37" t="s">
        <v>45</v>
      </c>
      <c r="H34" s="36"/>
      <c r="I34" s="40"/>
      <c r="J34" s="11"/>
      <c r="K34" s="37" t="str">
        <f>'BOM_Phan II'!P444</f>
        <v>Đặng Quốc Dự</v>
      </c>
      <c r="L34" s="8"/>
      <c r="M34" s="8"/>
      <c r="N34" s="40"/>
      <c r="O34" s="3"/>
      <c r="P34" s="41"/>
      <c r="Q34" s="11"/>
      <c r="R34" s="69" t="s">
        <v>73</v>
      </c>
      <c r="S34" s="32"/>
      <c r="T34" s="32"/>
      <c r="U34" s="32"/>
    </row>
    <row r="35" spans="3:21" ht="25.35" customHeight="1">
      <c r="C35" s="3"/>
      <c r="D35" s="3"/>
      <c r="E35" s="9"/>
      <c r="F35" s="36"/>
      <c r="G35" s="37"/>
      <c r="H35" s="36"/>
      <c r="I35" s="36"/>
      <c r="J35" s="11"/>
      <c r="K35" s="36"/>
      <c r="L35" s="8"/>
      <c r="M35" s="8"/>
      <c r="N35" s="40"/>
      <c r="O35" s="37"/>
      <c r="P35" s="41"/>
      <c r="Q35" s="11"/>
    </row>
    <row r="36" spans="3:21" ht="25.35" customHeight="1">
      <c r="C36" s="43"/>
      <c r="D36" s="43"/>
      <c r="E36" s="9"/>
      <c r="F36" s="36"/>
      <c r="G36" s="37"/>
      <c r="H36" s="36"/>
      <c r="I36" s="36"/>
      <c r="J36" s="11"/>
      <c r="K36" s="36"/>
      <c r="L36" s="8"/>
      <c r="M36" s="8"/>
      <c r="N36" s="40"/>
      <c r="O36" s="37"/>
      <c r="P36" s="41"/>
      <c r="Q36" s="11"/>
    </row>
    <row r="37" spans="3:21" ht="25.35" customHeight="1">
      <c r="C37" s="3"/>
      <c r="D37" s="3"/>
      <c r="E37" s="9"/>
      <c r="F37" s="36"/>
      <c r="G37" s="37"/>
      <c r="H37" s="36"/>
      <c r="I37" s="36"/>
      <c r="J37" s="11"/>
      <c r="K37" s="36"/>
      <c r="L37" s="8"/>
      <c r="M37" s="8"/>
      <c r="N37" s="40"/>
      <c r="O37" s="37"/>
      <c r="P37" s="41"/>
      <c r="Q37" s="11"/>
    </row>
    <row r="38" spans="3:21" ht="25.35" customHeight="1">
      <c r="C38" s="3"/>
      <c r="D38" s="3"/>
      <c r="E38" s="9"/>
      <c r="F38" s="44"/>
      <c r="G38" s="99"/>
      <c r="H38" s="44"/>
      <c r="I38" s="8"/>
      <c r="J38" s="45"/>
      <c r="K38" s="44"/>
      <c r="L38" s="8"/>
      <c r="M38" s="8"/>
      <c r="N38" s="406"/>
      <c r="O38" s="406"/>
      <c r="P38" s="406"/>
      <c r="Q38" s="45"/>
    </row>
  </sheetData>
  <sheetProtection formatCells="0" formatColumns="0" formatRows="0" insertColumns="0" insertRows="0" insertHyperlinks="0" deleteColumns="0" deleteRows="0" sort="0" autoFilter="0" pivotTables="0"/>
  <autoFilter ref="C12:R34" xr:uid="{842A61C4-7B4F-41B1-8FE6-0A0C645AF4DB}">
    <filterColumn colId="15">
      <customFilters>
        <customFilter operator="notEqual" val=" "/>
      </customFilters>
    </filterColumn>
  </autoFilter>
  <mergeCells count="29">
    <mergeCell ref="N38:P38"/>
    <mergeCell ref="K11:K12"/>
    <mergeCell ref="L11:L12"/>
    <mergeCell ref="M11:M12"/>
    <mergeCell ref="N11:N12"/>
    <mergeCell ref="O11:P11"/>
    <mergeCell ref="Q11:Q12"/>
    <mergeCell ref="C9:D9"/>
    <mergeCell ref="C10:P10"/>
    <mergeCell ref="A11:A12"/>
    <mergeCell ref="B11:B12"/>
    <mergeCell ref="C11:C12"/>
    <mergeCell ref="D11:D12"/>
    <mergeCell ref="E11:G11"/>
    <mergeCell ref="H11:H12"/>
    <mergeCell ref="I11:I12"/>
    <mergeCell ref="J11:J12"/>
    <mergeCell ref="C8:D8"/>
    <mergeCell ref="C1:E3"/>
    <mergeCell ref="F1:J3"/>
    <mergeCell ref="L1:P1"/>
    <mergeCell ref="S1:U2"/>
    <mergeCell ref="L2:P2"/>
    <mergeCell ref="L3:P3"/>
    <mergeCell ref="C4:D4"/>
    <mergeCell ref="C5:D6"/>
    <mergeCell ref="E5:I6"/>
    <mergeCell ref="J5:J6"/>
    <mergeCell ref="C7:D7"/>
  </mergeCells>
  <conditionalFormatting sqref="K14:L26">
    <cfRule type="expression" dxfId="25" priority="4">
      <formula>K14="LỖI DỮ LIỆU"</formula>
    </cfRule>
  </conditionalFormatting>
  <conditionalFormatting sqref="K14:P26">
    <cfRule type="cellIs" dxfId="24" priority="2" operator="equal">
      <formula>0</formula>
    </cfRule>
  </conditionalFormatting>
  <conditionalFormatting sqref="M14:M26">
    <cfRule type="cellIs" dxfId="23" priority="1" operator="equal">
      <formula>0</formula>
    </cfRule>
    <cfRule type="cellIs" dxfId="22" priority="3" operator="equal">
      <formula>0</formula>
    </cfRule>
  </conditionalFormatting>
  <dataValidations count="3">
    <dataValidation type="list" allowBlank="1" showInputMessage="1" showErrorMessage="1" sqref="G34" xr:uid="{4CC16AC9-F027-4F30-8F5C-8ED5211CB21B}">
      <formula1>$AB$2:$AB$3</formula1>
    </dataValidation>
    <dataValidation type="list" allowBlank="1" showInputMessage="1" showErrorMessage="1" sqref="L27" xr:uid="{C8B1EF9E-3114-4C08-A792-FC79533CA90F}">
      <formula1>$Z$2:$Z$10</formula1>
    </dataValidation>
    <dataValidation type="list" allowBlank="1" showInputMessage="1" showErrorMessage="1" sqref="L25:L26 L23" xr:uid="{449E6C38-7CC5-4FD2-9425-9CF67524223D}">
      <formula1>$AC$4:$AC$7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02286-CA8D-4009-8941-730398DC36B3}">
  <sheetPr codeName="Sheet8" filterMode="1">
    <tabColor rgb="FFFFFF00"/>
  </sheetPr>
  <dimension ref="A1:AM53"/>
  <sheetViews>
    <sheetView view="pageBreakPreview" zoomScale="70" zoomScaleNormal="55" zoomScaleSheetLayoutView="70" workbookViewId="0">
      <pane ySplit="12" topLeftCell="A28" activePane="bottomLeft" state="frozen"/>
      <selection activeCell="C28" sqref="C28:P35"/>
      <selection pane="bottomLeft" activeCell="C28" sqref="C28:P35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5703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3.8554687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6" width="9.5703125" style="15" customWidth="1"/>
    <col min="17" max="17" width="4.85546875" style="16" customWidth="1"/>
    <col min="18" max="21" width="8.85546875" style="3" customWidth="1"/>
    <col min="22" max="25" width="4.85546875" style="3"/>
    <col min="26" max="26" width="11.85546875" style="3" customWidth="1"/>
    <col min="27" max="27" width="20.7109375" style="3" hidden="1" customWidth="1"/>
    <col min="28" max="28" width="13.7109375" style="3" hidden="1" customWidth="1"/>
    <col min="29" max="29" width="22.140625" style="3" hidden="1" customWidth="1"/>
    <col min="30" max="31" width="0" style="3" hidden="1" customWidth="1"/>
    <col min="32" max="32" width="13.7109375" style="3" hidden="1" customWidth="1"/>
    <col min="33" max="38" width="4.85546875" style="3"/>
    <col min="39" max="39" width="7.140625" style="3" customWidth="1"/>
    <col min="40" max="16384" width="4.85546875" style="3"/>
  </cols>
  <sheetData>
    <row r="1" spans="1:39" ht="27.75" customHeight="1">
      <c r="C1" s="388"/>
      <c r="D1" s="389"/>
      <c r="E1" s="390"/>
      <c r="F1" s="361" t="s">
        <v>145</v>
      </c>
      <c r="G1" s="362"/>
      <c r="H1" s="362"/>
      <c r="I1" s="362"/>
      <c r="J1" s="363"/>
      <c r="K1" s="145" t="s">
        <v>29</v>
      </c>
      <c r="L1" s="285" t="s">
        <v>43</v>
      </c>
      <c r="M1" s="286"/>
      <c r="N1" s="286"/>
      <c r="O1" s="286"/>
      <c r="P1" s="287"/>
      <c r="Q1" s="110"/>
      <c r="S1" s="373" t="s">
        <v>65</v>
      </c>
      <c r="T1" s="374"/>
      <c r="U1" s="375"/>
    </row>
    <row r="2" spans="1:39" ht="27.75" customHeight="1" thickBot="1">
      <c r="C2" s="391"/>
      <c r="D2" s="392"/>
      <c r="E2" s="393"/>
      <c r="F2" s="364"/>
      <c r="G2" s="365"/>
      <c r="H2" s="365"/>
      <c r="I2" s="365"/>
      <c r="J2" s="366"/>
      <c r="K2" s="27" t="s">
        <v>30</v>
      </c>
      <c r="L2" s="358"/>
      <c r="M2" s="359"/>
      <c r="N2" s="359"/>
      <c r="O2" s="359"/>
      <c r="P2" s="360"/>
      <c r="Q2" s="219"/>
      <c r="S2" s="376"/>
      <c r="T2" s="377"/>
      <c r="U2" s="378"/>
      <c r="Z2" s="220"/>
      <c r="AA2" s="30" t="s">
        <v>127</v>
      </c>
      <c r="AB2" s="30" t="s">
        <v>64</v>
      </c>
      <c r="AC2" s="30"/>
      <c r="AD2" s="30"/>
      <c r="AE2" s="30"/>
    </row>
    <row r="3" spans="1:39" ht="27.75" customHeight="1" thickBot="1">
      <c r="C3" s="394"/>
      <c r="D3" s="395"/>
      <c r="E3" s="396"/>
      <c r="F3" s="367"/>
      <c r="G3" s="368"/>
      <c r="H3" s="368"/>
      <c r="I3" s="368"/>
      <c r="J3" s="369"/>
      <c r="K3" s="27" t="s">
        <v>31</v>
      </c>
      <c r="L3" s="358"/>
      <c r="M3" s="359"/>
      <c r="N3" s="359"/>
      <c r="O3" s="359"/>
      <c r="P3" s="360"/>
      <c r="Q3" s="221"/>
      <c r="S3" s="48"/>
      <c r="T3" s="100">
        <f>'BOM_Phan II'!Y3</f>
        <v>1</v>
      </c>
      <c r="U3" s="48"/>
      <c r="Z3" s="220"/>
      <c r="AA3" s="30" t="s">
        <v>128</v>
      </c>
      <c r="AB3" s="30"/>
      <c r="AC3" s="30"/>
      <c r="AD3" s="30"/>
      <c r="AE3" s="30"/>
      <c r="AF3" s="3" t="s">
        <v>127</v>
      </c>
    </row>
    <row r="4" spans="1:39" ht="25.35" customHeight="1">
      <c r="C4" s="402" t="s">
        <v>25</v>
      </c>
      <c r="D4" s="403"/>
      <c r="E4" s="102" t="str">
        <f>'BOM_Phan II'!E4</f>
        <v>WINK HOTEL HỒ TÂY - HÀ NỘI</v>
      </c>
      <c r="F4" s="92"/>
      <c r="G4" s="92"/>
      <c r="H4" s="92"/>
      <c r="I4" s="92"/>
      <c r="J4" s="128" t="s">
        <v>24</v>
      </c>
      <c r="K4" s="222" t="str">
        <f>'BOM_Phan II'!P4</f>
        <v>2543_WINK HOTEL_CT06</v>
      </c>
      <c r="L4" s="223"/>
      <c r="M4" s="223"/>
      <c r="N4" s="122"/>
      <c r="O4" s="122"/>
      <c r="P4" s="146"/>
      <c r="Q4" s="224"/>
      <c r="Z4" s="220"/>
      <c r="AA4" s="30" t="s">
        <v>89</v>
      </c>
      <c r="AB4" s="30"/>
      <c r="AC4" s="30" t="s">
        <v>74</v>
      </c>
      <c r="AD4" s="30"/>
      <c r="AE4" s="30"/>
      <c r="AF4" s="3" t="s">
        <v>128</v>
      </c>
    </row>
    <row r="5" spans="1:39" ht="25.35" customHeight="1">
      <c r="C5" s="422" t="s">
        <v>28</v>
      </c>
      <c r="D5" s="423"/>
      <c r="E5" s="426" t="str">
        <f>'BOM_Phan II'!E5</f>
        <v>TỦ ÁO Tủ nhỏ trái (Đỏ)</v>
      </c>
      <c r="F5" s="427"/>
      <c r="G5" s="427"/>
      <c r="H5" s="427"/>
      <c r="I5" s="428"/>
      <c r="J5" s="432" t="s">
        <v>27</v>
      </c>
      <c r="K5" s="225" t="s">
        <v>129</v>
      </c>
      <c r="L5" s="225" t="s">
        <v>130</v>
      </c>
      <c r="M5" s="225" t="s">
        <v>131</v>
      </c>
      <c r="N5" s="226"/>
      <c r="O5" s="124"/>
      <c r="P5" s="147"/>
      <c r="Q5" s="224"/>
      <c r="Z5" s="220"/>
      <c r="AA5" s="30" t="s">
        <v>62</v>
      </c>
      <c r="AB5" s="30"/>
      <c r="AC5" s="30" t="s">
        <v>75</v>
      </c>
      <c r="AD5" s="30"/>
      <c r="AE5" s="30"/>
      <c r="AF5" s="3" t="s">
        <v>89</v>
      </c>
    </row>
    <row r="6" spans="1:39" ht="25.35" customHeight="1">
      <c r="C6" s="424"/>
      <c r="D6" s="425"/>
      <c r="E6" s="429"/>
      <c r="F6" s="430"/>
      <c r="G6" s="430"/>
      <c r="H6" s="430"/>
      <c r="I6" s="431"/>
      <c r="J6" s="433"/>
      <c r="K6" s="225" t="str">
        <f>IFERROR(IF('BOM_Phan IV'!T13=3,AVERAGE('BOM_Phan IV'!M13:M406),""),"")</f>
        <v/>
      </c>
      <c r="L6" s="225" t="str">
        <f>IFERROR(IF('BOM_Phan IV'!T13=3,AVERAGE('BOM_Phan IV'!L13:L406),""),"")</f>
        <v/>
      </c>
      <c r="M6" s="225" t="str">
        <f>IFERROR(IF('BOM_Phan IV'!T13=3,AVERAGE('BOM_Phan IV'!K13:K406),""),"")</f>
        <v/>
      </c>
      <c r="N6" s="226"/>
      <c r="O6" s="124"/>
      <c r="P6" s="147"/>
      <c r="Q6" s="224"/>
      <c r="Z6" s="220"/>
      <c r="AA6" s="30" t="s">
        <v>62</v>
      </c>
      <c r="AB6" s="30"/>
      <c r="AC6" s="30" t="s">
        <v>75</v>
      </c>
      <c r="AD6" s="30"/>
      <c r="AE6" s="30"/>
      <c r="AF6" s="3" t="s">
        <v>89</v>
      </c>
    </row>
    <row r="7" spans="1:39" ht="25.35" customHeight="1">
      <c r="C7" s="404" t="s">
        <v>23</v>
      </c>
      <c r="D7" s="405"/>
      <c r="E7" s="95" t="str">
        <f>'BOM_Phan II'!E6</f>
        <v>RO.FF.02A.R</v>
      </c>
      <c r="F7" s="94"/>
      <c r="G7" s="94"/>
      <c r="H7" s="94"/>
      <c r="I7" s="94"/>
      <c r="J7" s="127" t="s">
        <v>26</v>
      </c>
      <c r="K7" s="227" t="str">
        <f>IF(K6&lt;&gt;"",SUM('BOM_Phan IV'!N13:N406),"")</f>
        <v/>
      </c>
      <c r="L7" s="228"/>
      <c r="M7" s="228"/>
      <c r="N7" s="124"/>
      <c r="O7" s="124"/>
      <c r="P7" s="147"/>
      <c r="Q7" s="224"/>
      <c r="Z7" s="220"/>
      <c r="AA7" s="30" t="s">
        <v>63</v>
      </c>
      <c r="AB7" s="30"/>
      <c r="AC7" s="30"/>
      <c r="AD7" s="30"/>
      <c r="AE7" s="30"/>
      <c r="AF7" s="3" t="s">
        <v>62</v>
      </c>
    </row>
    <row r="8" spans="1:39" ht="25.35" customHeight="1">
      <c r="C8" s="404" t="s">
        <v>21</v>
      </c>
      <c r="D8" s="405"/>
      <c r="E8" s="95">
        <f>'BOM_Phan II'!E7</f>
        <v>1.1000000000000001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124"/>
      <c r="O8" s="124"/>
      <c r="P8" s="147"/>
      <c r="Q8" s="224"/>
      <c r="S8" s="46"/>
      <c r="Z8" s="220"/>
      <c r="AA8" s="30" t="s">
        <v>64</v>
      </c>
      <c r="AB8" s="30"/>
      <c r="AC8" s="30"/>
      <c r="AD8" s="30"/>
      <c r="AE8" s="30"/>
      <c r="AF8" s="3" t="s">
        <v>63</v>
      </c>
    </row>
    <row r="9" spans="1:39" ht="25.35" customHeight="1">
      <c r="C9" s="379" t="s">
        <v>9</v>
      </c>
      <c r="D9" s="380"/>
      <c r="E9" s="104" t="str">
        <f>'BOM_Phan II'!E8</f>
        <v>MDF + LAMIANATE + MELAMINE</v>
      </c>
      <c r="F9" s="98"/>
      <c r="G9" s="98"/>
      <c r="H9" s="98"/>
      <c r="I9" s="98"/>
      <c r="J9" s="129" t="s">
        <v>22</v>
      </c>
      <c r="K9" s="104" t="str">
        <f>'BOM_Phan II'!P8</f>
        <v>LA-01.R,YL-L51070,MO.02,0866CA</v>
      </c>
      <c r="L9" s="126"/>
      <c r="M9" s="126"/>
      <c r="N9" s="126"/>
      <c r="O9" s="126"/>
      <c r="P9" s="229"/>
      <c r="Q9" s="224"/>
      <c r="Z9" s="220"/>
      <c r="AA9" s="30" t="s">
        <v>132</v>
      </c>
      <c r="AB9" s="30"/>
      <c r="AC9" s="30"/>
      <c r="AD9" s="30"/>
      <c r="AE9" s="30"/>
      <c r="AF9" s="3" t="s">
        <v>64</v>
      </c>
    </row>
    <row r="10" spans="1:39" ht="23.25" customHeight="1" thickBot="1">
      <c r="C10" s="434"/>
      <c r="D10" s="435"/>
      <c r="E10" s="435"/>
      <c r="F10" s="435"/>
      <c r="G10" s="435"/>
      <c r="H10" s="435"/>
      <c r="I10" s="435"/>
      <c r="J10" s="435"/>
      <c r="K10" s="386"/>
      <c r="L10" s="386"/>
      <c r="M10" s="386"/>
      <c r="N10" s="386"/>
      <c r="O10" s="386"/>
      <c r="P10" s="387"/>
      <c r="Q10" s="14"/>
      <c r="Z10" s="220"/>
      <c r="AA10" s="30"/>
      <c r="AB10" s="30"/>
      <c r="AC10" s="30"/>
      <c r="AD10" s="30"/>
      <c r="AE10" s="30"/>
      <c r="AF10" s="3" t="s">
        <v>91</v>
      </c>
    </row>
    <row r="11" spans="1:39" ht="33" customHeight="1">
      <c r="A11" s="371" t="s">
        <v>71</v>
      </c>
      <c r="B11" s="372" t="s">
        <v>72</v>
      </c>
      <c r="C11" s="420" t="s">
        <v>10</v>
      </c>
      <c r="D11" s="383" t="s">
        <v>42</v>
      </c>
      <c r="E11" s="314" t="s">
        <v>1</v>
      </c>
      <c r="F11" s="383"/>
      <c r="G11" s="383"/>
      <c r="H11" s="383" t="s">
        <v>0</v>
      </c>
      <c r="I11" s="383" t="s">
        <v>60</v>
      </c>
      <c r="J11" s="416" t="s">
        <v>67</v>
      </c>
      <c r="K11" s="418" t="s">
        <v>59</v>
      </c>
      <c r="L11" s="409" t="s">
        <v>46</v>
      </c>
      <c r="M11" s="312" t="s">
        <v>47</v>
      </c>
      <c r="N11" s="312" t="s">
        <v>7</v>
      </c>
      <c r="O11" s="409" t="s">
        <v>8</v>
      </c>
      <c r="P11" s="410"/>
      <c r="Q11" s="370" t="s">
        <v>76</v>
      </c>
      <c r="AA11" s="30"/>
    </row>
    <row r="12" spans="1:39" ht="41.1" customHeight="1">
      <c r="A12" s="371"/>
      <c r="B12" s="372"/>
      <c r="C12" s="421"/>
      <c r="D12" s="384"/>
      <c r="E12" s="101" t="s">
        <v>18</v>
      </c>
      <c r="F12" s="101" t="s">
        <v>19</v>
      </c>
      <c r="G12" s="101" t="s">
        <v>20</v>
      </c>
      <c r="H12" s="384"/>
      <c r="I12" s="384"/>
      <c r="J12" s="417"/>
      <c r="K12" s="419"/>
      <c r="L12" s="411"/>
      <c r="M12" s="313"/>
      <c r="N12" s="313"/>
      <c r="O12" s="117" t="s">
        <v>37</v>
      </c>
      <c r="P12" s="130" t="s">
        <v>2</v>
      </c>
      <c r="Q12" s="370"/>
      <c r="R12" s="47" t="s">
        <v>54</v>
      </c>
      <c r="S12" s="31"/>
      <c r="T12" s="31"/>
      <c r="U12" s="31"/>
      <c r="AA12" s="30"/>
    </row>
    <row r="13" spans="1:39" s="241" customFormat="1" ht="35.1" customHeight="1">
      <c r="A13" s="230" t="str">
        <f t="shared" ref="A13:A42" si="0">IF(R13="IN",$E$7,"")</f>
        <v>RO.FF.02A.R</v>
      </c>
      <c r="B13" s="230" t="str">
        <f t="shared" ref="B13:B42" si="1">IF(R13="IN","Muc "&amp;$E$8,"")</f>
        <v>Muc 1.1</v>
      </c>
      <c r="C13" s="231" t="s">
        <v>14</v>
      </c>
      <c r="D13" s="232" t="s">
        <v>69</v>
      </c>
      <c r="E13" s="233"/>
      <c r="F13" s="233"/>
      <c r="G13" s="233"/>
      <c r="H13" s="233"/>
      <c r="I13" s="234"/>
      <c r="J13" s="235"/>
      <c r="K13" s="234"/>
      <c r="L13" s="236"/>
      <c r="M13" s="237"/>
      <c r="N13" s="238"/>
      <c r="O13" s="238"/>
      <c r="P13" s="239"/>
      <c r="Q13" s="240">
        <f>IF(R13="IN",$T$3,"")</f>
        <v>1</v>
      </c>
      <c r="R13" s="240" t="str">
        <f t="shared" ref="R13:R41" si="2">IF(OR(C13&lt;&gt;"",D13&lt;&gt;""),"IN","")</f>
        <v>IN</v>
      </c>
      <c r="S13" s="110"/>
      <c r="T13" s="240"/>
      <c r="U13" s="110"/>
      <c r="AA13" s="43"/>
      <c r="AB13" s="43"/>
      <c r="AD13" s="43"/>
      <c r="AE13" s="43"/>
    </row>
    <row r="14" spans="1:39" s="254" customFormat="1" ht="39.950000000000003" customHeight="1">
      <c r="A14" s="242" t="str">
        <f t="shared" si="0"/>
        <v>RO.FF.02A.R</v>
      </c>
      <c r="B14" s="242" t="str">
        <f t="shared" si="1"/>
        <v>Muc 1.1</v>
      </c>
      <c r="C14" s="243">
        <v>1</v>
      </c>
      <c r="D14" s="244" t="s">
        <v>146</v>
      </c>
      <c r="E14" s="245">
        <v>20</v>
      </c>
      <c r="F14" s="245" t="str">
        <f>IFERROR(IF($L$6-100-100&lt;0,0,$L$6-100-100),"")</f>
        <v/>
      </c>
      <c r="G14" s="245" t="str">
        <f>IFERROR(IF($K$6-100-100&lt;0,0,$K$6-100-100),"")</f>
        <v/>
      </c>
      <c r="H14" s="245" t="str">
        <f>+IFERROR(2*K7,"")</f>
        <v/>
      </c>
      <c r="I14" s="244" t="s">
        <v>147</v>
      </c>
      <c r="J14" s="246"/>
      <c r="K14" s="247"/>
      <c r="L14" s="248" t="s">
        <v>148</v>
      </c>
      <c r="M14" s="249" t="str">
        <f t="shared" ref="M14:M30" si="3">IFERROR(IF(OR(L14="Cái",L14="Cụm",L14="Hệ"),H14,IF(L14="Thanh",(G14*H14/2400),IF(L14="Tấm",(F14*G14*H14)/(1220*2440),IF(L14="Tấm1",(F14*G14*H14)/(2000*1000),IF(L14="Tấm2",(F14*G14*H14)/(1800*3100),IF(L14="M2",F14*G14*H14/10^6,IF(L14="M3",E14*F14*G14*H14/10^9,0))))))),"")</f>
        <v/>
      </c>
      <c r="N14" s="250" t="str">
        <f>IFERROR(IF(ISERR(SEARCH("2d",#REF!)),IF(ISERR(SEARCH("1d",#REF!)),0,1),2)*($G14)*$H14/10^3+IF(ISERR(SEARCH("2n",#REF!)),IF(ISERR(SEARCH("1n",#REF!)),0,1),2)*($F14)*$H14/10^3,"")</f>
        <v/>
      </c>
      <c r="O14" s="250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P14" s="251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Q14" s="252">
        <f t="shared" ref="Q14:Q42" si="4">IF(R14="IN",$T$3,"")</f>
        <v>1</v>
      </c>
      <c r="R14" s="252" t="str">
        <f t="shared" si="2"/>
        <v>IN</v>
      </c>
      <c r="S14" s="253"/>
      <c r="T14" s="252"/>
      <c r="U14" s="253"/>
      <c r="Z14" s="254" t="s">
        <v>147</v>
      </c>
      <c r="AM14" s="248" t="s">
        <v>148</v>
      </c>
    </row>
    <row r="15" spans="1:39" s="254" customFormat="1" ht="39.950000000000003" customHeight="1">
      <c r="A15" s="242" t="str">
        <f t="shared" si="0"/>
        <v>RO.FF.02A.R</v>
      </c>
      <c r="B15" s="242" t="str">
        <f t="shared" si="1"/>
        <v>Muc 1.1</v>
      </c>
      <c r="C15" s="243">
        <v>2</v>
      </c>
      <c r="D15" s="255" t="s">
        <v>149</v>
      </c>
      <c r="E15" s="256">
        <v>20</v>
      </c>
      <c r="F15" s="245" t="str">
        <f>IFERROR(IF($L$6-100-100&lt;0,0,$L$6-100-100),"")</f>
        <v/>
      </c>
      <c r="G15" s="245" t="str">
        <f>IFERROR(IF($M$6-100&lt;0,0,$M$6-100),"")</f>
        <v/>
      </c>
      <c r="H15" s="245" t="str">
        <f>+IFERROR(2*K7,"")</f>
        <v/>
      </c>
      <c r="I15" s="247" t="s">
        <v>147</v>
      </c>
      <c r="J15" s="246"/>
      <c r="K15" s="247"/>
      <c r="L15" s="248" t="s">
        <v>148</v>
      </c>
      <c r="M15" s="249" t="str">
        <f t="shared" si="3"/>
        <v/>
      </c>
      <c r="N15" s="250" t="str">
        <f>IFERROR(IF(ISERR(SEARCH("2d",#REF!)),IF(ISERR(SEARCH("1d",#REF!)),0,1),2)*($G15)*$H15/10^3+IF(ISERR(SEARCH("2n",#REF!)),IF(ISERR(SEARCH("1n",#REF!)),0,1),2)*($F15)*$H15/10^3,"")</f>
        <v/>
      </c>
      <c r="O15" s="250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P15" s="251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Q15" s="252">
        <f t="shared" si="4"/>
        <v>1</v>
      </c>
      <c r="R15" s="252" t="str">
        <f t="shared" si="2"/>
        <v>IN</v>
      </c>
      <c r="S15" s="253"/>
      <c r="T15" s="252"/>
      <c r="U15" s="253"/>
      <c r="Z15" s="254" t="s">
        <v>150</v>
      </c>
      <c r="AA15" s="241"/>
      <c r="AB15" s="241"/>
      <c r="AC15" s="241"/>
      <c r="AM15" s="254" t="s">
        <v>151</v>
      </c>
    </row>
    <row r="16" spans="1:39" s="254" customFormat="1" ht="39.950000000000003" customHeight="1">
      <c r="A16" s="242" t="str">
        <f t="shared" si="0"/>
        <v>RO.FF.02A.R</v>
      </c>
      <c r="B16" s="242" t="str">
        <f t="shared" si="1"/>
        <v>Muc 1.1</v>
      </c>
      <c r="C16" s="243">
        <v>3</v>
      </c>
      <c r="D16" s="255" t="s">
        <v>152</v>
      </c>
      <c r="E16" s="256">
        <v>20</v>
      </c>
      <c r="F16" s="245" t="str">
        <f>IFERROR(IF($K$6-100-100&lt;0,0,$K$6-100-100),"")</f>
        <v/>
      </c>
      <c r="G16" s="245" t="str">
        <f>IFERROR(IF($M$6-100&lt;0,0,$M$6-100),"")</f>
        <v/>
      </c>
      <c r="H16" s="245" t="str">
        <f>+IFERROR(2*K7,"")</f>
        <v/>
      </c>
      <c r="I16" s="247" t="s">
        <v>147</v>
      </c>
      <c r="J16" s="246"/>
      <c r="K16" s="247"/>
      <c r="L16" s="248" t="s">
        <v>148</v>
      </c>
      <c r="M16" s="249" t="str">
        <f t="shared" si="3"/>
        <v/>
      </c>
      <c r="N16" s="250" t="str">
        <f>IFERROR(IF(ISERR(SEARCH("2d",#REF!)),IF(ISERR(SEARCH("1d",#REF!)),0,1),2)*($G16)*$H16/10^3+IF(ISERR(SEARCH("2n",#REF!)),IF(ISERR(SEARCH("1n",#REF!)),0,1),2)*($F16)*$H16/10^3,"")</f>
        <v/>
      </c>
      <c r="O16" s="250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P16" s="251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Q16" s="252">
        <f t="shared" si="4"/>
        <v>1</v>
      </c>
      <c r="R16" s="252" t="str">
        <f t="shared" si="2"/>
        <v>IN</v>
      </c>
      <c r="S16" s="253"/>
      <c r="T16" s="252"/>
      <c r="U16" s="253"/>
      <c r="AA16" s="241"/>
      <c r="AB16" s="241"/>
      <c r="AC16" s="241"/>
    </row>
    <row r="17" spans="1:29" s="254" customFormat="1" ht="39.950000000000003" customHeight="1">
      <c r="A17" s="242" t="str">
        <f t="shared" si="0"/>
        <v>RO.FF.02A.R</v>
      </c>
      <c r="B17" s="242" t="str">
        <f t="shared" si="1"/>
        <v>Muc 1.1</v>
      </c>
      <c r="C17" s="243">
        <v>4</v>
      </c>
      <c r="D17" s="255" t="s">
        <v>153</v>
      </c>
      <c r="E17" s="256"/>
      <c r="F17" s="245">
        <v>100</v>
      </c>
      <c r="G17" s="245">
        <v>100</v>
      </c>
      <c r="H17" s="245" t="str">
        <f>+IFERROR(24*K7,"")</f>
        <v/>
      </c>
      <c r="I17" s="247" t="s">
        <v>150</v>
      </c>
      <c r="J17" s="246"/>
      <c r="K17" s="247"/>
      <c r="L17" s="248" t="s">
        <v>151</v>
      </c>
      <c r="M17" s="249" t="str">
        <f t="shared" si="3"/>
        <v/>
      </c>
      <c r="N17" s="250" t="str">
        <f>IFERROR(IF(ISERR(SEARCH("2d",#REF!)),IF(ISERR(SEARCH("1d",#REF!)),0,1),2)*($G17)*$H17/10^3+IF(ISERR(SEARCH("2n",#REF!)),IF(ISERR(SEARCH("1n",#REF!)),0,1),2)*($F17)*$H17/10^3,"")</f>
        <v/>
      </c>
      <c r="O17" s="250" t="str">
        <f>IFERROR(IF(ISERR(SEARCH("2m",#REF!)),IF(ISERR(SEARCH("1m",#REF!)),0,1),2)*$G17*$F17*$H17/10^6+IF(ISERR(SEARCH("2d",#REF!)),IF(ISERR(SEARCH("1d",#REF!)),0,1),2)*$G17*$E17*$H17/10^6+IF(ISERR(SEARCH("2n",#REF!)),IF(ISERR(SEARCH("1n",#REF!)),0,1),2)*$F17*$E17*$H17/10^6,"")</f>
        <v/>
      </c>
      <c r="P17" s="251" t="str">
        <f>IFERROR(IF(ISERR(SEARCH("2m",#REF!)),IF(ISERR(SEARCH("1m",#REF!)),0,1),2)*$G17*$F17*$H17/10^6+IF(ISERR(SEARCH("2d",#REF!)),IF(ISERR(SEARCH("1d",#REF!)),0,1),2)*$G17*$E17*$H17/10^6+IF(ISERR(SEARCH("2n",#REF!)),IF(ISERR(SEARCH("1n",#REF!)),0,1),2)*$F17*$E17*$H17/10^6,"")</f>
        <v/>
      </c>
      <c r="Q17" s="252">
        <f t="shared" si="4"/>
        <v>1</v>
      </c>
      <c r="R17" s="252" t="str">
        <f t="shared" si="2"/>
        <v>IN</v>
      </c>
      <c r="S17" s="253"/>
      <c r="T17" s="252"/>
      <c r="U17" s="253"/>
      <c r="AA17" s="241"/>
      <c r="AB17" s="241"/>
      <c r="AC17" s="241"/>
    </row>
    <row r="18" spans="1:29" s="254" customFormat="1" ht="39.950000000000003" customHeight="1">
      <c r="A18" s="242" t="str">
        <f t="shared" si="0"/>
        <v>RO.FF.02A.R</v>
      </c>
      <c r="B18" s="242" t="str">
        <f t="shared" si="1"/>
        <v>Muc 1.1</v>
      </c>
      <c r="C18" s="243">
        <v>5</v>
      </c>
      <c r="D18" s="255" t="s">
        <v>154</v>
      </c>
      <c r="E18" s="256">
        <v>20</v>
      </c>
      <c r="F18" s="245">
        <v>100</v>
      </c>
      <c r="G18" s="245">
        <v>100</v>
      </c>
      <c r="H18" s="245" t="str">
        <f>+IFERROR(8*K7,"")</f>
        <v/>
      </c>
      <c r="I18" s="247" t="s">
        <v>155</v>
      </c>
      <c r="J18" s="246"/>
      <c r="K18" s="247"/>
      <c r="L18" s="248" t="s">
        <v>156</v>
      </c>
      <c r="M18" s="249" t="str">
        <f t="shared" si="3"/>
        <v/>
      </c>
      <c r="N18" s="250" t="str">
        <f>IFERROR(IF(ISERR(SEARCH("2d",#REF!)),IF(ISERR(SEARCH("1d",#REF!)),0,1),2)*($G18)*$H18/10^3+IF(ISERR(SEARCH("2n",#REF!)),IF(ISERR(SEARCH("1n",#REF!)),0,1),2)*($F18)*$H18/10^3,"")</f>
        <v/>
      </c>
      <c r="O18" s="250" t="str">
        <f>IFERROR(IF(ISERR(SEARCH("2m",#REF!)),IF(ISERR(SEARCH("1m",#REF!)),0,1),2)*$G18*$F18*$H18/10^6+IF(ISERR(SEARCH("2d",#REF!)),IF(ISERR(SEARCH("1d",#REF!)),0,1),2)*$G18*$E18*$H18/10^6+IF(ISERR(SEARCH("2n",#REF!)),IF(ISERR(SEARCH("1n",#REF!)),0,1),2)*$F18*$E18*$H18/10^6,"")</f>
        <v/>
      </c>
      <c r="P18" s="251" t="str">
        <f>IFERROR(IF(ISERR(SEARCH("2m",#REF!)),IF(ISERR(SEARCH("1m",#REF!)),0,1),2)*$G18*$F18*$H18/10^6+IF(ISERR(SEARCH("2d",#REF!)),IF(ISERR(SEARCH("1d",#REF!)),0,1),2)*$G18*$E18*$H18/10^6+IF(ISERR(SEARCH("2n",#REF!)),IF(ISERR(SEARCH("1n",#REF!)),0,1),2)*$F18*$E18*$H18/10^6,"")</f>
        <v/>
      </c>
      <c r="Q18" s="252">
        <f t="shared" si="4"/>
        <v>1</v>
      </c>
      <c r="R18" s="252" t="str">
        <f t="shared" si="2"/>
        <v>IN</v>
      </c>
      <c r="S18" s="253"/>
      <c r="T18" s="252"/>
      <c r="U18" s="253"/>
      <c r="AA18" s="241"/>
      <c r="AB18" s="241"/>
      <c r="AC18" s="241"/>
    </row>
    <row r="19" spans="1:29" s="254" customFormat="1" ht="39.950000000000003" customHeight="1">
      <c r="A19" s="242" t="str">
        <f t="shared" si="0"/>
        <v>RO.FF.02A.R</v>
      </c>
      <c r="B19" s="242" t="str">
        <f t="shared" si="1"/>
        <v>Muc 1.1</v>
      </c>
      <c r="C19" s="243">
        <v>6</v>
      </c>
      <c r="D19" s="255" t="s">
        <v>157</v>
      </c>
      <c r="E19" s="256"/>
      <c r="F19" s="245">
        <f>+$F$17-$E$18</f>
        <v>80</v>
      </c>
      <c r="G19" s="245">
        <f>+$G$17-$E$18</f>
        <v>80</v>
      </c>
      <c r="H19" s="245" t="str">
        <f>+IFERROR(24*K7,"")</f>
        <v/>
      </c>
      <c r="I19" s="247" t="s">
        <v>150</v>
      </c>
      <c r="J19" s="246"/>
      <c r="K19" s="247"/>
      <c r="L19" s="248" t="s">
        <v>151</v>
      </c>
      <c r="M19" s="249" t="str">
        <f t="shared" si="3"/>
        <v/>
      </c>
      <c r="N19" s="250" t="str">
        <f>IFERROR(IF(ISERR(SEARCH("2d",#REF!)),IF(ISERR(SEARCH("1d",#REF!)),0,1),2)*($G19)*$H19/10^3+IF(ISERR(SEARCH("2n",#REF!)),IF(ISERR(SEARCH("1n",#REF!)),0,1),2)*($F19)*$H19/10^3,"")</f>
        <v/>
      </c>
      <c r="O19" s="250" t="str">
        <f>IFERROR(IF(ISERR(SEARCH("2m",#REF!)),IF(ISERR(SEARCH("1m",#REF!)),0,1),2)*$G19*$F19*$H19/10^6+IF(ISERR(SEARCH("2d",#REF!)),IF(ISERR(SEARCH("1d",#REF!)),0,1),2)*$G19*$E19*$H19/10^6+IF(ISERR(SEARCH("2n",#REF!)),IF(ISERR(SEARCH("1n",#REF!)),0,1),2)*$F19*$E19*$H19/10^6,"")</f>
        <v/>
      </c>
      <c r="P19" s="251" t="str">
        <f>IFERROR(IF(ISERR(SEARCH("2m",#REF!)),IF(ISERR(SEARCH("1m",#REF!)),0,1),2)*$G19*$F19*$H19/10^6+IF(ISERR(SEARCH("2d",#REF!)),IF(ISERR(SEARCH("1d",#REF!)),0,1),2)*$G19*$E19*$H19/10^6+IF(ISERR(SEARCH("2n",#REF!)),IF(ISERR(SEARCH("1n",#REF!)),0,1),2)*$F19*$E19*$H19/10^6,"")</f>
        <v/>
      </c>
      <c r="Q19" s="252">
        <f t="shared" si="4"/>
        <v>1</v>
      </c>
      <c r="R19" s="252" t="str">
        <f t="shared" si="2"/>
        <v>IN</v>
      </c>
      <c r="S19" s="253"/>
      <c r="T19" s="252"/>
      <c r="U19" s="253"/>
      <c r="AA19" s="241"/>
      <c r="AB19" s="241"/>
      <c r="AC19" s="241"/>
    </row>
    <row r="20" spans="1:29" s="254" customFormat="1" ht="39.950000000000003" customHeight="1">
      <c r="A20" s="242" t="str">
        <f t="shared" si="0"/>
        <v>RO.FF.02A.R</v>
      </c>
      <c r="B20" s="242" t="str">
        <f t="shared" si="1"/>
        <v>Muc 1.1</v>
      </c>
      <c r="C20" s="243">
        <v>7</v>
      </c>
      <c r="D20" s="255" t="s">
        <v>158</v>
      </c>
      <c r="E20" s="256"/>
      <c r="F20" s="245">
        <v>100</v>
      </c>
      <c r="G20" s="245" t="str">
        <f>IFERROR(IF($M$6-100-100&lt;0,0,$M$6-100-100),"")</f>
        <v/>
      </c>
      <c r="H20" s="245" t="str">
        <f>+IFERROR(8*K7,"")</f>
        <v/>
      </c>
      <c r="I20" s="247" t="s">
        <v>150</v>
      </c>
      <c r="J20" s="246"/>
      <c r="K20" s="247"/>
      <c r="L20" s="248" t="s">
        <v>151</v>
      </c>
      <c r="M20" s="249" t="str">
        <f t="shared" si="3"/>
        <v/>
      </c>
      <c r="N20" s="250" t="str">
        <f>IFERROR(IF(ISERR(SEARCH("2d",#REF!)),IF(ISERR(SEARCH("1d",#REF!)),0,1),2)*($G20)*$H20/10^3+IF(ISERR(SEARCH("2n",#REF!)),IF(ISERR(SEARCH("1n",#REF!)),0,1),2)*($F20)*$H20/10^3,"")</f>
        <v/>
      </c>
      <c r="O20" s="250" t="str">
        <f>IFERROR(IF(ISERR(SEARCH("2m",#REF!)),IF(ISERR(SEARCH("1m",#REF!)),0,1),2)*$G20*$F20*$H20/10^6+IF(ISERR(SEARCH("2d",#REF!)),IF(ISERR(SEARCH("1d",#REF!)),0,1),2)*$G20*$E20*$H20/10^6+IF(ISERR(SEARCH("2n",#REF!)),IF(ISERR(SEARCH("1n",#REF!)),0,1),2)*$F20*$E20*$H20/10^6,"")</f>
        <v/>
      </c>
      <c r="P20" s="251" t="str">
        <f>IFERROR(IF(ISERR(SEARCH("2m",#REF!)),IF(ISERR(SEARCH("1m",#REF!)),0,1),2)*$G20*$F20*$H20/10^6+IF(ISERR(SEARCH("2d",#REF!)),IF(ISERR(SEARCH("1d",#REF!)),0,1),2)*$G20*$E20*$H20/10^6+IF(ISERR(SEARCH("2n",#REF!)),IF(ISERR(SEARCH("1n",#REF!)),0,1),2)*$F20*$E20*$H20/10^6,"")</f>
        <v/>
      </c>
      <c r="Q20" s="252">
        <f t="shared" si="4"/>
        <v>1</v>
      </c>
      <c r="R20" s="252" t="str">
        <f t="shared" si="2"/>
        <v>IN</v>
      </c>
      <c r="S20" s="253"/>
      <c r="T20" s="252"/>
      <c r="U20" s="253"/>
      <c r="AA20" s="241"/>
      <c r="AB20" s="241"/>
      <c r="AC20" s="241"/>
    </row>
    <row r="21" spans="1:29" s="254" customFormat="1" ht="39.950000000000003" customHeight="1">
      <c r="A21" s="242" t="str">
        <f t="shared" si="0"/>
        <v>RO.FF.02A.R</v>
      </c>
      <c r="B21" s="242" t="str">
        <f t="shared" si="1"/>
        <v>Muc 1.1</v>
      </c>
      <c r="C21" s="243">
        <v>8</v>
      </c>
      <c r="D21" s="255" t="s">
        <v>159</v>
      </c>
      <c r="E21" s="256">
        <v>20</v>
      </c>
      <c r="F21" s="245">
        <v>100</v>
      </c>
      <c r="G21" s="245" t="str">
        <f>+$G$20</f>
        <v/>
      </c>
      <c r="H21" s="245" t="str">
        <f>+H20</f>
        <v/>
      </c>
      <c r="I21" s="247" t="s">
        <v>147</v>
      </c>
      <c r="J21" s="246"/>
      <c r="K21" s="247"/>
      <c r="L21" s="248" t="s">
        <v>148</v>
      </c>
      <c r="M21" s="249" t="str">
        <f t="shared" si="3"/>
        <v/>
      </c>
      <c r="N21" s="250" t="str">
        <f>IFERROR(IF(ISERR(SEARCH("2d",#REF!)),IF(ISERR(SEARCH("1d",#REF!)),0,1),2)*($G21)*$H21/10^3+IF(ISERR(SEARCH("2n",#REF!)),IF(ISERR(SEARCH("1n",#REF!)),0,1),2)*($F21)*$H21/10^3,"")</f>
        <v/>
      </c>
      <c r="O21" s="250" t="str">
        <f>IFERROR(IF(ISERR(SEARCH("2m",#REF!)),IF(ISERR(SEARCH("1m",#REF!)),0,1),2)*$G21*$F21*$H21/10^6+IF(ISERR(SEARCH("2d",#REF!)),IF(ISERR(SEARCH("1d",#REF!)),0,1),2)*$G21*$E21*$H21/10^6+IF(ISERR(SEARCH("2n",#REF!)),IF(ISERR(SEARCH("1n",#REF!)),0,1),2)*$F21*$E21*$H21/10^6,"")</f>
        <v/>
      </c>
      <c r="P21" s="251" t="str">
        <f>IFERROR(IF(ISERR(SEARCH("2m",#REF!)),IF(ISERR(SEARCH("1m",#REF!)),0,1),2)*$G21*$F21*$H21/10^6+IF(ISERR(SEARCH("2d",#REF!)),IF(ISERR(SEARCH("1d",#REF!)),0,1),2)*$G21*$E21*$H21/10^6+IF(ISERR(SEARCH("2n",#REF!)),IF(ISERR(SEARCH("1n",#REF!)),0,1),2)*$F21*$E21*$H21/10^6,"")</f>
        <v/>
      </c>
      <c r="Q21" s="252">
        <f t="shared" si="4"/>
        <v>1</v>
      </c>
      <c r="R21" s="252" t="str">
        <f t="shared" si="2"/>
        <v>IN</v>
      </c>
      <c r="S21" s="253"/>
      <c r="T21" s="252"/>
      <c r="U21" s="253"/>
      <c r="AA21" s="241"/>
      <c r="AB21" s="241"/>
      <c r="AC21" s="241"/>
    </row>
    <row r="22" spans="1:29" s="254" customFormat="1" ht="39.950000000000003" customHeight="1">
      <c r="A22" s="242" t="str">
        <f t="shared" si="0"/>
        <v>RO.FF.02A.R</v>
      </c>
      <c r="B22" s="242" t="str">
        <f t="shared" si="1"/>
        <v>Muc 1.1</v>
      </c>
      <c r="C22" s="243">
        <v>9</v>
      </c>
      <c r="D22" s="255" t="s">
        <v>160</v>
      </c>
      <c r="E22" s="256"/>
      <c r="F22" s="245">
        <f>+$F$21-$E$21</f>
        <v>80</v>
      </c>
      <c r="G22" s="245" t="str">
        <f>+$G$21</f>
        <v/>
      </c>
      <c r="H22" s="245" t="str">
        <f>+H21</f>
        <v/>
      </c>
      <c r="I22" s="247" t="s">
        <v>150</v>
      </c>
      <c r="J22" s="246"/>
      <c r="K22" s="247"/>
      <c r="L22" s="248" t="s">
        <v>151</v>
      </c>
      <c r="M22" s="249" t="str">
        <f t="shared" si="3"/>
        <v/>
      </c>
      <c r="N22" s="250" t="str">
        <f>IFERROR(IF(ISERR(SEARCH("2d",#REF!)),IF(ISERR(SEARCH("1d",#REF!)),0,1),2)*($G22)*$H22/10^3+IF(ISERR(SEARCH("2n",#REF!)),IF(ISERR(SEARCH("1n",#REF!)),0,1),2)*($F22)*$H22/10^3,"")</f>
        <v/>
      </c>
      <c r="O22" s="250" t="str">
        <f>IFERROR(IF(ISERR(SEARCH("2m",#REF!)),IF(ISERR(SEARCH("1m",#REF!)),0,1),2)*$G22*$F22*$H22/10^6+IF(ISERR(SEARCH("2d",#REF!)),IF(ISERR(SEARCH("1d",#REF!)),0,1),2)*$G22*$E22*$H22/10^6+IF(ISERR(SEARCH("2n",#REF!)),IF(ISERR(SEARCH("1n",#REF!)),0,1),2)*$F22*$E22*$H22/10^6,"")</f>
        <v/>
      </c>
      <c r="P22" s="251" t="str">
        <f>IFERROR(IF(ISERR(SEARCH("2m",#REF!)),IF(ISERR(SEARCH("1m",#REF!)),0,1),2)*$G22*$F22*$H22/10^6+IF(ISERR(SEARCH("2d",#REF!)),IF(ISERR(SEARCH("1d",#REF!)),0,1),2)*$G22*$E22*$H22/10^6+IF(ISERR(SEARCH("2n",#REF!)),IF(ISERR(SEARCH("1n",#REF!)),0,1),2)*$F22*$E22*$H22/10^6,"")</f>
        <v/>
      </c>
      <c r="Q22" s="252">
        <f t="shared" si="4"/>
        <v>1</v>
      </c>
      <c r="R22" s="252" t="str">
        <f t="shared" si="2"/>
        <v>IN</v>
      </c>
      <c r="S22" s="253"/>
      <c r="T22" s="252"/>
      <c r="U22" s="253"/>
      <c r="AA22" s="241"/>
      <c r="AB22" s="241"/>
      <c r="AC22" s="241"/>
    </row>
    <row r="23" spans="1:29" s="254" customFormat="1" ht="39.950000000000003" customHeight="1">
      <c r="A23" s="242" t="str">
        <f t="shared" si="0"/>
        <v>RO.FF.02A.R</v>
      </c>
      <c r="B23" s="242" t="str">
        <f t="shared" si="1"/>
        <v>Muc 1.1</v>
      </c>
      <c r="C23" s="243">
        <v>10</v>
      </c>
      <c r="D23" s="255" t="s">
        <v>161</v>
      </c>
      <c r="E23" s="256"/>
      <c r="F23" s="245">
        <v>100</v>
      </c>
      <c r="G23" s="245" t="str">
        <f>IFERROR(IF($K$6-100-100&lt;0,0,$K$6-100-100),"")</f>
        <v/>
      </c>
      <c r="H23" s="245" t="str">
        <f>+IFERROR(4*K7,"")</f>
        <v/>
      </c>
      <c r="I23" s="247" t="s">
        <v>150</v>
      </c>
      <c r="J23" s="246"/>
      <c r="K23" s="247"/>
      <c r="L23" s="248" t="s">
        <v>151</v>
      </c>
      <c r="M23" s="249" t="str">
        <f t="shared" si="3"/>
        <v/>
      </c>
      <c r="N23" s="250" t="str">
        <f>IFERROR(IF(ISERR(SEARCH("2d",#REF!)),IF(ISERR(SEARCH("1d",#REF!)),0,1),2)*($G23)*$H23/10^3+IF(ISERR(SEARCH("2n",#REF!)),IF(ISERR(SEARCH("1n",#REF!)),0,1),2)*($F23)*$H23/10^3,"")</f>
        <v/>
      </c>
      <c r="O23" s="250" t="str">
        <f>IFERROR(IF(ISERR(SEARCH("2m",#REF!)),IF(ISERR(SEARCH("1m",#REF!)),0,1),2)*$G23*$F23*$H23/10^6+IF(ISERR(SEARCH("2d",#REF!)),IF(ISERR(SEARCH("1d",#REF!)),0,1),2)*$G23*$E23*$H23/10^6+IF(ISERR(SEARCH("2n",#REF!)),IF(ISERR(SEARCH("1n",#REF!)),0,1),2)*$F23*$E23*$H23/10^6,"")</f>
        <v/>
      </c>
      <c r="P23" s="251" t="str">
        <f>IFERROR(IF(ISERR(SEARCH("2m",#REF!)),IF(ISERR(SEARCH("1m",#REF!)),0,1),2)*$G23*$F23*$H23/10^6+IF(ISERR(SEARCH("2d",#REF!)),IF(ISERR(SEARCH("1d",#REF!)),0,1),2)*$G23*$E23*$H23/10^6+IF(ISERR(SEARCH("2n",#REF!)),IF(ISERR(SEARCH("1n",#REF!)),0,1),2)*$F23*$E23*$H23/10^6,"")</f>
        <v/>
      </c>
      <c r="Q23" s="252">
        <f t="shared" si="4"/>
        <v>1</v>
      </c>
      <c r="R23" s="252" t="str">
        <f t="shared" si="2"/>
        <v>IN</v>
      </c>
      <c r="S23" s="253"/>
      <c r="T23" s="252"/>
      <c r="U23" s="253"/>
      <c r="AA23" s="241"/>
      <c r="AB23" s="241"/>
      <c r="AC23" s="241"/>
    </row>
    <row r="24" spans="1:29" s="254" customFormat="1" ht="39.950000000000003" customHeight="1">
      <c r="A24" s="242" t="str">
        <f t="shared" si="0"/>
        <v>RO.FF.02A.R</v>
      </c>
      <c r="B24" s="242" t="str">
        <f t="shared" si="1"/>
        <v>Muc 1.1</v>
      </c>
      <c r="C24" s="243">
        <v>11</v>
      </c>
      <c r="D24" s="255" t="s">
        <v>162</v>
      </c>
      <c r="E24" s="256">
        <v>20</v>
      </c>
      <c r="F24" s="245">
        <f>+$F$23</f>
        <v>100</v>
      </c>
      <c r="G24" s="245" t="str">
        <f>+$G$23</f>
        <v/>
      </c>
      <c r="H24" s="245" t="str">
        <f>+H23</f>
        <v/>
      </c>
      <c r="I24" s="247" t="s">
        <v>147</v>
      </c>
      <c r="J24" s="246"/>
      <c r="K24" s="247"/>
      <c r="L24" s="248" t="s">
        <v>148</v>
      </c>
      <c r="M24" s="249" t="str">
        <f t="shared" si="3"/>
        <v/>
      </c>
      <c r="N24" s="250" t="str">
        <f>IFERROR(IF(ISERR(SEARCH("2d",#REF!)),IF(ISERR(SEARCH("1d",#REF!)),0,1),2)*($G24)*$H24/10^3+IF(ISERR(SEARCH("2n",#REF!)),IF(ISERR(SEARCH("1n",#REF!)),0,1),2)*($F24)*$H24/10^3,"")</f>
        <v/>
      </c>
      <c r="O24" s="250" t="str">
        <f>IFERROR(IF(ISERR(SEARCH("2m",#REF!)),IF(ISERR(SEARCH("1m",#REF!)),0,1),2)*$G24*$F24*$H24/10^6+IF(ISERR(SEARCH("2d",#REF!)),IF(ISERR(SEARCH("1d",#REF!)),0,1),2)*$G24*$E24*$H24/10^6+IF(ISERR(SEARCH("2n",#REF!)),IF(ISERR(SEARCH("1n",#REF!)),0,1),2)*$F24*$E24*$H24/10^6,"")</f>
        <v/>
      </c>
      <c r="P24" s="251" t="str">
        <f>IFERROR(IF(ISERR(SEARCH("2m",#REF!)),IF(ISERR(SEARCH("1m",#REF!)),0,1),2)*$G24*$F24*$H24/10^6+IF(ISERR(SEARCH("2d",#REF!)),IF(ISERR(SEARCH("1d",#REF!)),0,1),2)*$G24*$E24*$H24/10^6+IF(ISERR(SEARCH("2n",#REF!)),IF(ISERR(SEARCH("1n",#REF!)),0,1),2)*$F24*$E24*$H24/10^6,"")</f>
        <v/>
      </c>
      <c r="Q24" s="252">
        <f t="shared" si="4"/>
        <v>1</v>
      </c>
      <c r="R24" s="252" t="str">
        <f t="shared" si="2"/>
        <v>IN</v>
      </c>
      <c r="S24" s="253"/>
      <c r="T24" s="252"/>
      <c r="U24" s="253"/>
      <c r="AA24" s="241"/>
      <c r="AB24" s="241"/>
      <c r="AC24" s="241"/>
    </row>
    <row r="25" spans="1:29" s="254" customFormat="1" ht="39.950000000000003" customHeight="1">
      <c r="A25" s="242" t="str">
        <f t="shared" si="0"/>
        <v>RO.FF.02A.R</v>
      </c>
      <c r="B25" s="242" t="str">
        <f t="shared" si="1"/>
        <v>Muc 1.1</v>
      </c>
      <c r="C25" s="243">
        <v>12</v>
      </c>
      <c r="D25" s="255" t="s">
        <v>163</v>
      </c>
      <c r="E25" s="256"/>
      <c r="F25" s="245">
        <f>+$F$24-$E$24</f>
        <v>80</v>
      </c>
      <c r="G25" s="245" t="str">
        <f>+$G$24</f>
        <v/>
      </c>
      <c r="H25" s="245" t="str">
        <f>+H24</f>
        <v/>
      </c>
      <c r="I25" s="247" t="s">
        <v>150</v>
      </c>
      <c r="J25" s="246"/>
      <c r="K25" s="247"/>
      <c r="L25" s="248" t="s">
        <v>151</v>
      </c>
      <c r="M25" s="249" t="str">
        <f t="shared" si="3"/>
        <v/>
      </c>
      <c r="N25" s="250" t="str">
        <f>IFERROR(IF(ISERR(SEARCH("2d",#REF!)),IF(ISERR(SEARCH("1d",#REF!)),0,1),2)*($G25)*$H25/10^3+IF(ISERR(SEARCH("2n",#REF!)),IF(ISERR(SEARCH("1n",#REF!)),0,1),2)*($F25)*$H25/10^3,"")</f>
        <v/>
      </c>
      <c r="O25" s="250" t="str">
        <f>IFERROR(IF(ISERR(SEARCH("2m",#REF!)),IF(ISERR(SEARCH("1m",#REF!)),0,1),2)*$G25*$F25*$H25/10^6+IF(ISERR(SEARCH("2d",#REF!)),IF(ISERR(SEARCH("1d",#REF!)),0,1),2)*$G25*$E25*$H25/10^6+IF(ISERR(SEARCH("2n",#REF!)),IF(ISERR(SEARCH("1n",#REF!)),0,1),2)*$F25*$E25*$H25/10^6,"")</f>
        <v/>
      </c>
      <c r="P25" s="251" t="str">
        <f>IFERROR(IF(ISERR(SEARCH("2m",#REF!)),IF(ISERR(SEARCH("1m",#REF!)),0,1),2)*$G25*$F25*$H25/10^6+IF(ISERR(SEARCH("2d",#REF!)),IF(ISERR(SEARCH("1d",#REF!)),0,1),2)*$G25*$E25*$H25/10^6+IF(ISERR(SEARCH("2n",#REF!)),IF(ISERR(SEARCH("1n",#REF!)),0,1),2)*$F25*$E25*$H25/10^6,"")</f>
        <v/>
      </c>
      <c r="Q25" s="252">
        <f t="shared" si="4"/>
        <v>1</v>
      </c>
      <c r="R25" s="252" t="str">
        <f t="shared" si="2"/>
        <v>IN</v>
      </c>
      <c r="S25" s="253"/>
      <c r="T25" s="252"/>
      <c r="U25" s="253"/>
      <c r="AA25" s="241"/>
      <c r="AB25" s="241"/>
      <c r="AC25" s="241"/>
    </row>
    <row r="26" spans="1:29" s="254" customFormat="1" ht="39.950000000000003" customHeight="1">
      <c r="A26" s="242" t="str">
        <f t="shared" si="0"/>
        <v>RO.FF.02A.R</v>
      </c>
      <c r="B26" s="242" t="str">
        <f t="shared" si="1"/>
        <v>Muc 1.1</v>
      </c>
      <c r="C26" s="243">
        <v>13</v>
      </c>
      <c r="D26" s="255" t="s">
        <v>164</v>
      </c>
      <c r="E26" s="256"/>
      <c r="F26" s="245">
        <v>100</v>
      </c>
      <c r="G26" s="245" t="str">
        <f>IFERROR(IF($L$6-100-100&lt;0,0,$L$6-100-100),"")</f>
        <v/>
      </c>
      <c r="H26" s="245" t="str">
        <f>+IFERROR(4*K7,"")</f>
        <v/>
      </c>
      <c r="I26" s="247" t="s">
        <v>150</v>
      </c>
      <c r="J26" s="246"/>
      <c r="K26" s="247"/>
      <c r="L26" s="248" t="s">
        <v>151</v>
      </c>
      <c r="M26" s="249" t="str">
        <f t="shared" si="3"/>
        <v/>
      </c>
      <c r="N26" s="250" t="str">
        <f>IFERROR(IF(ISERR(SEARCH("2d",#REF!)),IF(ISERR(SEARCH("1d",#REF!)),0,1),2)*($G26)*$H26/10^3+IF(ISERR(SEARCH("2n",#REF!)),IF(ISERR(SEARCH("1n",#REF!)),0,1),2)*($F26)*$H26/10^3,"")</f>
        <v/>
      </c>
      <c r="O26" s="250" t="str">
        <f>IFERROR(IF(ISERR(SEARCH("2m",#REF!)),IF(ISERR(SEARCH("1m",#REF!)),0,1),2)*$G26*$F26*$H26/10^6+IF(ISERR(SEARCH("2d",#REF!)),IF(ISERR(SEARCH("1d",#REF!)),0,1),2)*$G26*$E26*$H26/10^6+IF(ISERR(SEARCH("2n",#REF!)),IF(ISERR(SEARCH("1n",#REF!)),0,1),2)*$F26*$E26*$H26/10^6,"")</f>
        <v/>
      </c>
      <c r="P26" s="251" t="str">
        <f>IFERROR(IF(ISERR(SEARCH("2m",#REF!)),IF(ISERR(SEARCH("1m",#REF!)),0,1),2)*$G26*$F26*$H26/10^6+IF(ISERR(SEARCH("2d",#REF!)),IF(ISERR(SEARCH("1d",#REF!)),0,1),2)*$G26*$E26*$H26/10^6+IF(ISERR(SEARCH("2n",#REF!)),IF(ISERR(SEARCH("1n",#REF!)),0,1),2)*$F26*$E26*$H26/10^6,"")</f>
        <v/>
      </c>
      <c r="Q26" s="252">
        <f t="shared" si="4"/>
        <v>1</v>
      </c>
      <c r="R26" s="252" t="str">
        <f t="shared" si="2"/>
        <v>IN</v>
      </c>
      <c r="S26" s="253"/>
      <c r="T26" s="252"/>
      <c r="U26" s="253"/>
      <c r="AA26" s="241"/>
      <c r="AB26" s="241"/>
      <c r="AC26" s="241"/>
    </row>
    <row r="27" spans="1:29" s="254" customFormat="1" ht="39.950000000000003" customHeight="1">
      <c r="A27" s="242" t="str">
        <f t="shared" si="0"/>
        <v>RO.FF.02A.R</v>
      </c>
      <c r="B27" s="242" t="str">
        <f t="shared" si="1"/>
        <v>Muc 1.1</v>
      </c>
      <c r="C27" s="243">
        <v>14</v>
      </c>
      <c r="D27" s="255" t="s">
        <v>165</v>
      </c>
      <c r="E27" s="256">
        <v>20</v>
      </c>
      <c r="F27" s="245">
        <v>100</v>
      </c>
      <c r="G27" s="245" t="str">
        <f>+$G$26</f>
        <v/>
      </c>
      <c r="H27" s="245" t="str">
        <f>+$H$26</f>
        <v/>
      </c>
      <c r="I27" s="247" t="s">
        <v>147</v>
      </c>
      <c r="J27" s="246"/>
      <c r="K27" s="247"/>
      <c r="L27" s="248" t="s">
        <v>148</v>
      </c>
      <c r="M27" s="249" t="str">
        <f t="shared" si="3"/>
        <v/>
      </c>
      <c r="N27" s="250" t="str">
        <f>IFERROR(IF(ISERR(SEARCH("2d",#REF!)),IF(ISERR(SEARCH("1d",#REF!)),0,1),2)*($G27)*$H27/10^3+IF(ISERR(SEARCH("2n",#REF!)),IF(ISERR(SEARCH("1n",#REF!)),0,1),2)*($F27)*$H27/10^3,"")</f>
        <v/>
      </c>
      <c r="O27" s="250" t="str">
        <f>IFERROR(IF(ISERR(SEARCH("2m",#REF!)),IF(ISERR(SEARCH("1m",#REF!)),0,1),2)*$G27*$F27*$H27/10^6+IF(ISERR(SEARCH("2d",#REF!)),IF(ISERR(SEARCH("1d",#REF!)),0,1),2)*$G27*$E27*$H27/10^6+IF(ISERR(SEARCH("2n",#REF!)),IF(ISERR(SEARCH("1n",#REF!)),0,1),2)*$F27*$E27*$H27/10^6,"")</f>
        <v/>
      </c>
      <c r="P27" s="251" t="str">
        <f>IFERROR(IF(ISERR(SEARCH("2m",#REF!)),IF(ISERR(SEARCH("1m",#REF!)),0,1),2)*$G27*$F27*$H27/10^6+IF(ISERR(SEARCH("2d",#REF!)),IF(ISERR(SEARCH("1d",#REF!)),0,1),2)*$G27*$E27*$H27/10^6+IF(ISERR(SEARCH("2n",#REF!)),IF(ISERR(SEARCH("1n",#REF!)),0,1),2)*$F27*$E27*$H27/10^6,"")</f>
        <v/>
      </c>
      <c r="Q27" s="252">
        <f t="shared" si="4"/>
        <v>1</v>
      </c>
      <c r="R27" s="252" t="str">
        <f t="shared" si="2"/>
        <v>IN</v>
      </c>
      <c r="S27" s="253"/>
      <c r="T27" s="252"/>
      <c r="U27" s="253"/>
      <c r="AA27" s="241"/>
      <c r="AB27" s="241"/>
      <c r="AC27" s="241"/>
    </row>
    <row r="28" spans="1:29" s="254" customFormat="1" ht="39.950000000000003" customHeight="1">
      <c r="A28" s="242" t="str">
        <f t="shared" si="0"/>
        <v>RO.FF.02A.R</v>
      </c>
      <c r="B28" s="242" t="str">
        <f t="shared" si="1"/>
        <v>Muc 1.1</v>
      </c>
      <c r="C28" s="243">
        <v>15</v>
      </c>
      <c r="D28" s="255" t="s">
        <v>166</v>
      </c>
      <c r="E28" s="256"/>
      <c r="F28" s="245">
        <f>+$F$27-$E$27</f>
        <v>80</v>
      </c>
      <c r="G28" s="245" t="str">
        <f>+$G$27</f>
        <v/>
      </c>
      <c r="H28" s="245" t="str">
        <f>+$H$26</f>
        <v/>
      </c>
      <c r="I28" s="247" t="s">
        <v>150</v>
      </c>
      <c r="J28" s="246"/>
      <c r="K28" s="247"/>
      <c r="L28" s="248" t="s">
        <v>151</v>
      </c>
      <c r="M28" s="249" t="str">
        <f t="shared" si="3"/>
        <v/>
      </c>
      <c r="N28" s="250" t="str">
        <f>IFERROR(IF(ISERR(SEARCH("2d",#REF!)),IF(ISERR(SEARCH("1d",#REF!)),0,1),2)*($G28)*$H28/10^3+IF(ISERR(SEARCH("2n",#REF!)),IF(ISERR(SEARCH("1n",#REF!)),0,1),2)*($F28)*$H28/10^3,"")</f>
        <v/>
      </c>
      <c r="O28" s="250" t="str">
        <f>IFERROR(IF(ISERR(SEARCH("2m",#REF!)),IF(ISERR(SEARCH("1m",#REF!)),0,1),2)*$G28*$F28*$H28/10^6+IF(ISERR(SEARCH("2d",#REF!)),IF(ISERR(SEARCH("1d",#REF!)),0,1),2)*$G28*$E28*$H28/10^6+IF(ISERR(SEARCH("2n",#REF!)),IF(ISERR(SEARCH("1n",#REF!)),0,1),2)*$F28*$E28*$H28/10^6,"")</f>
        <v/>
      </c>
      <c r="P28" s="251" t="str">
        <f>IFERROR(IF(ISERR(SEARCH("2m",#REF!)),IF(ISERR(SEARCH("1m",#REF!)),0,1),2)*$G28*$F28*$H28/10^6+IF(ISERR(SEARCH("2d",#REF!)),IF(ISERR(SEARCH("1d",#REF!)),0,1),2)*$G28*$E28*$H28/10^6+IF(ISERR(SEARCH("2n",#REF!)),IF(ISERR(SEARCH("1n",#REF!)),0,1),2)*$F28*$E28*$H28/10^6,"")</f>
        <v/>
      </c>
      <c r="Q28" s="252">
        <f t="shared" si="4"/>
        <v>1</v>
      </c>
      <c r="R28" s="252" t="str">
        <f t="shared" si="2"/>
        <v>IN</v>
      </c>
      <c r="S28" s="253"/>
      <c r="T28" s="252"/>
      <c r="U28" s="253"/>
      <c r="AA28" s="241"/>
      <c r="AB28" s="241"/>
      <c r="AC28" s="241"/>
    </row>
    <row r="29" spans="1:29" s="254" customFormat="1" ht="39.950000000000003" customHeight="1">
      <c r="A29" s="242" t="str">
        <f t="shared" si="0"/>
        <v>RO.FF.02A.R</v>
      </c>
      <c r="B29" s="242" t="str">
        <f t="shared" si="1"/>
        <v>Muc 1.1</v>
      </c>
      <c r="C29" s="243">
        <v>16</v>
      </c>
      <c r="D29" s="255" t="s">
        <v>167</v>
      </c>
      <c r="E29" s="256">
        <v>20</v>
      </c>
      <c r="F29" s="245">
        <v>20</v>
      </c>
      <c r="G29" s="245" t="str">
        <f>IFERROR(IF($L$6+20&lt;0,0,$L$6+20),"")</f>
        <v/>
      </c>
      <c r="H29" s="245" t="str">
        <f>+IFERROR(1*K7,"")</f>
        <v/>
      </c>
      <c r="I29" s="247" t="s">
        <v>147</v>
      </c>
      <c r="J29" s="246"/>
      <c r="K29" s="247"/>
      <c r="L29" s="248" t="s">
        <v>148</v>
      </c>
      <c r="M29" s="249" t="str">
        <f t="shared" si="3"/>
        <v/>
      </c>
      <c r="N29" s="250" t="str">
        <f>IFERROR(IF(ISERR(SEARCH("2d",#REF!)),IF(ISERR(SEARCH("1d",#REF!)),0,1),2)*($G29)*$H29/10^3+IF(ISERR(SEARCH("2n",#REF!)),IF(ISERR(SEARCH("1n",#REF!)),0,1),2)*($F29)*$H29/10^3,"")</f>
        <v/>
      </c>
      <c r="O29" s="250" t="str">
        <f>IFERROR(IF(ISERR(SEARCH("2m",#REF!)),IF(ISERR(SEARCH("1m",#REF!)),0,1),2)*$G29*$F29*$H29/10^6+IF(ISERR(SEARCH("2d",#REF!)),IF(ISERR(SEARCH("1d",#REF!)),0,1),2)*$G29*$E29*$H29/10^6+IF(ISERR(SEARCH("2n",#REF!)),IF(ISERR(SEARCH("1n",#REF!)),0,1),2)*$F29*$E29*$H29/10^6,"")</f>
        <v/>
      </c>
      <c r="P29" s="251" t="str">
        <f>IFERROR(IF(ISERR(SEARCH("2m",#REF!)),IF(ISERR(SEARCH("1m",#REF!)),0,1),2)*$G29*$F29*$H29/10^6+IF(ISERR(SEARCH("2d",#REF!)),IF(ISERR(SEARCH("1d",#REF!)),0,1),2)*$G29*$E29*$H29/10^6+IF(ISERR(SEARCH("2n",#REF!)),IF(ISERR(SEARCH("1n",#REF!)),0,1),2)*$F29*$E29*$H29/10^6,"")</f>
        <v/>
      </c>
      <c r="Q29" s="252">
        <f t="shared" si="4"/>
        <v>1</v>
      </c>
      <c r="R29" s="252" t="str">
        <f t="shared" si="2"/>
        <v>IN</v>
      </c>
      <c r="S29" s="253"/>
      <c r="T29" s="252"/>
      <c r="U29" s="253"/>
      <c r="AA29" s="241"/>
      <c r="AB29" s="241"/>
      <c r="AC29" s="241"/>
    </row>
    <row r="30" spans="1:29" s="254" customFormat="1" ht="57.75" customHeight="1">
      <c r="A30" s="242" t="str">
        <f t="shared" si="0"/>
        <v>RO.FF.02A.R</v>
      </c>
      <c r="B30" s="242" t="str">
        <f t="shared" si="1"/>
        <v>Muc 1.1</v>
      </c>
      <c r="C30" s="243">
        <v>17</v>
      </c>
      <c r="D30" s="255" t="s">
        <v>168</v>
      </c>
      <c r="E30" s="256">
        <v>9</v>
      </c>
      <c r="F30" s="245" t="str">
        <f>+$L$6</f>
        <v/>
      </c>
      <c r="G30" s="245" t="str">
        <f>+$K$6</f>
        <v/>
      </c>
      <c r="H30" s="245" t="str">
        <f>+IFERROR(2*K7,"")</f>
        <v/>
      </c>
      <c r="I30" s="247" t="s">
        <v>169</v>
      </c>
      <c r="J30" s="269" t="s">
        <v>170</v>
      </c>
      <c r="K30" s="247"/>
      <c r="L30" s="248" t="s">
        <v>171</v>
      </c>
      <c r="M30" s="249" t="str">
        <f t="shared" si="3"/>
        <v/>
      </c>
      <c r="N30" s="250" t="str">
        <f>IFERROR(IF(ISERR(SEARCH("2d",#REF!)),IF(ISERR(SEARCH("1d",#REF!)),0,1),2)*($G30)*$H30/10^3+IF(ISERR(SEARCH("2n",#REF!)),IF(ISERR(SEARCH("1n",#REF!)),0,1),2)*($F30)*$H30/10^3,"")</f>
        <v/>
      </c>
      <c r="O30" s="250" t="str">
        <f>IFERROR(IF(ISERR(SEARCH("2m",#REF!)),IF(ISERR(SEARCH("1m",#REF!)),0,1),2)*$G30*$F30*$H30/10^6+IF(ISERR(SEARCH("2d",#REF!)),IF(ISERR(SEARCH("1d",#REF!)),0,1),2)*$G30*$E30*$H30/10^6+IF(ISERR(SEARCH("2n",#REF!)),IF(ISERR(SEARCH("1n",#REF!)),0,1),2)*$F30*$E30*$H30/10^6,"")</f>
        <v/>
      </c>
      <c r="P30" s="251" t="str">
        <f>IFERROR(IF(ISERR(SEARCH("2m",#REF!)),IF(ISERR(SEARCH("1m",#REF!)),0,1),2)*$G30*$F30*$H30/10^6+IF(ISERR(SEARCH("2d",#REF!)),IF(ISERR(SEARCH("1d",#REF!)),0,1),2)*$G30*$E30*$H30/10^6+IF(ISERR(SEARCH("2n",#REF!)),IF(ISERR(SEARCH("1n",#REF!)),0,1),2)*$F30*$E30*$H30/10^6,"")</f>
        <v/>
      </c>
      <c r="Q30" s="252">
        <f t="shared" si="4"/>
        <v>1</v>
      </c>
      <c r="R30" s="252" t="str">
        <f t="shared" si="2"/>
        <v>IN</v>
      </c>
      <c r="S30" s="253"/>
      <c r="T30" s="252"/>
      <c r="U30" s="253"/>
      <c r="AA30" s="241"/>
      <c r="AB30" s="241"/>
      <c r="AC30" s="241"/>
    </row>
    <row r="31" spans="1:29" s="254" customFormat="1" ht="39.950000000000003" customHeight="1">
      <c r="A31" s="242" t="str">
        <f t="shared" si="0"/>
        <v>RO.FF.02A.R</v>
      </c>
      <c r="B31" s="242" t="str">
        <f t="shared" si="1"/>
        <v>Muc 1.1</v>
      </c>
      <c r="C31" s="243">
        <v>18</v>
      </c>
      <c r="D31" s="255" t="s">
        <v>137</v>
      </c>
      <c r="E31" s="256"/>
      <c r="F31" s="245"/>
      <c r="G31" s="245"/>
      <c r="H31" s="245"/>
      <c r="I31" s="247" t="s">
        <v>138</v>
      </c>
      <c r="J31" s="246"/>
      <c r="K31" s="247"/>
      <c r="L31" s="248" t="s">
        <v>139</v>
      </c>
      <c r="M31" s="249" t="str">
        <f>IFERROR(($K$6*$L$6*4+$L$6*$M$6*2)*10^-6*1.3/0.5*$K$7,"")</f>
        <v/>
      </c>
      <c r="N31" s="250">
        <f>IFERROR(IF(ISERR(SEARCH("2d",#REF!)),IF(ISERR(SEARCH("1d",#REF!)),0,1),2)*($G31)*$H31/10^3+IF(ISERR(SEARCH("2n",#REF!)),IF(ISERR(SEARCH("1n",#REF!)),0,1),2)*($F31)*$H31/10^3,"")</f>
        <v>0</v>
      </c>
      <c r="O31" s="250">
        <f>IFERROR(IF(ISERR(SEARCH("2m",#REF!)),IF(ISERR(SEARCH("1m",#REF!)),0,1),2)*$G31*$F31*$H31/10^6+IF(ISERR(SEARCH("2d",#REF!)),IF(ISERR(SEARCH("1d",#REF!)),0,1),2)*$G31*$E31*$H31/10^6+IF(ISERR(SEARCH("2n",#REF!)),IF(ISERR(SEARCH("1n",#REF!)),0,1),2)*$F31*$E31*$H31/10^6,"")</f>
        <v>0</v>
      </c>
      <c r="P31" s="251">
        <f>IFERROR(IF(ISERR(SEARCH("2m",#REF!)),IF(ISERR(SEARCH("1m",#REF!)),0,1),2)*$G31*$F31*$H31/10^6+IF(ISERR(SEARCH("2d",#REF!)),IF(ISERR(SEARCH("1d",#REF!)),0,1),2)*$G31*$E31*$H31/10^6+IF(ISERR(SEARCH("2n",#REF!)),IF(ISERR(SEARCH("1n",#REF!)),0,1),2)*$F31*$E31*$H31/10^6,"")</f>
        <v>0</v>
      </c>
      <c r="Q31" s="252">
        <f t="shared" si="4"/>
        <v>1</v>
      </c>
      <c r="R31" s="252" t="str">
        <f t="shared" si="2"/>
        <v>IN</v>
      </c>
      <c r="S31" s="253"/>
      <c r="T31" s="252"/>
      <c r="U31" s="253"/>
      <c r="AA31" s="241"/>
      <c r="AB31" s="241"/>
      <c r="AC31" s="241"/>
    </row>
    <row r="32" spans="1:29" s="254" customFormat="1" ht="39.950000000000003" customHeight="1">
      <c r="A32" s="242" t="str">
        <f t="shared" si="0"/>
        <v>RO.FF.02A.R</v>
      </c>
      <c r="B32" s="242" t="str">
        <f t="shared" si="1"/>
        <v>Muc 1.1</v>
      </c>
      <c r="C32" s="243">
        <v>19</v>
      </c>
      <c r="D32" s="255" t="s">
        <v>140</v>
      </c>
      <c r="E32" s="256"/>
      <c r="F32" s="245"/>
      <c r="G32" s="245"/>
      <c r="H32" s="245"/>
      <c r="I32" s="247" t="s">
        <v>141</v>
      </c>
      <c r="J32" s="246"/>
      <c r="K32" s="247"/>
      <c r="L32" s="248" t="s">
        <v>139</v>
      </c>
      <c r="M32" s="249" t="str">
        <f>IFERROR(($K$6*$L$6*4+$L$6*$M$6*2)*10^-6*1.3/1.2*$K$7,"")</f>
        <v/>
      </c>
      <c r="N32" s="250">
        <f>IFERROR(IF(ISERR(SEARCH("2d",#REF!)),IF(ISERR(SEARCH("1d",#REF!)),0,1),2)*($G32)*$H32/10^3+IF(ISERR(SEARCH("2n",#REF!)),IF(ISERR(SEARCH("1n",#REF!)),0,1),2)*($F32)*$H32/10^3,"")</f>
        <v>0</v>
      </c>
      <c r="O32" s="250">
        <f>IFERROR(IF(ISERR(SEARCH("2m",#REF!)),IF(ISERR(SEARCH("1m",#REF!)),0,1),2)*$G32*$F32*$H32/10^6+IF(ISERR(SEARCH("2d",#REF!)),IF(ISERR(SEARCH("1d",#REF!)),0,1),2)*$G32*$E32*$H32/10^6+IF(ISERR(SEARCH("2n",#REF!)),IF(ISERR(SEARCH("1n",#REF!)),0,1),2)*$F32*$E32*$H32/10^6,"")</f>
        <v>0</v>
      </c>
      <c r="P32" s="251">
        <f>IFERROR(IF(ISERR(SEARCH("2m",#REF!)),IF(ISERR(SEARCH("1m",#REF!)),0,1),2)*$G32*$F32*$H32/10^6+IF(ISERR(SEARCH("2d",#REF!)),IF(ISERR(SEARCH("1d",#REF!)),0,1),2)*$G32*$E32*$H32/10^6+IF(ISERR(SEARCH("2n",#REF!)),IF(ISERR(SEARCH("1n",#REF!)),0,1),2)*$F32*$E32*$H32/10^6,"")</f>
        <v>0</v>
      </c>
      <c r="Q32" s="252">
        <f t="shared" si="4"/>
        <v>1</v>
      </c>
      <c r="R32" s="252" t="str">
        <f t="shared" si="2"/>
        <v>IN</v>
      </c>
      <c r="S32" s="253"/>
      <c r="T32" s="252"/>
      <c r="U32" s="253"/>
      <c r="AA32" s="241"/>
      <c r="AB32" s="241"/>
      <c r="AC32" s="241"/>
    </row>
    <row r="33" spans="1:29" s="254" customFormat="1" ht="39.950000000000003" customHeight="1">
      <c r="A33" s="242" t="str">
        <f t="shared" si="0"/>
        <v>RO.FF.02A.R</v>
      </c>
      <c r="B33" s="242" t="str">
        <f t="shared" si="1"/>
        <v>Muc 1.1</v>
      </c>
      <c r="C33" s="243">
        <v>20</v>
      </c>
      <c r="D33" s="255" t="s">
        <v>172</v>
      </c>
      <c r="E33" s="256" t="str">
        <f>IFERROR($M$6+50,"")</f>
        <v/>
      </c>
      <c r="F33" s="245" t="str">
        <f>IFERROR($L$6+50,"")</f>
        <v/>
      </c>
      <c r="G33" s="245" t="str">
        <f>IFERROR($K$6+50,"")</f>
        <v/>
      </c>
      <c r="H33" s="245" t="str">
        <f>+IFERROR(1*K7,"")</f>
        <v/>
      </c>
      <c r="I33" s="247" t="s">
        <v>150</v>
      </c>
      <c r="J33" s="269" t="s">
        <v>173</v>
      </c>
      <c r="K33" s="247"/>
      <c r="L33" s="248" t="s">
        <v>174</v>
      </c>
      <c r="M33" s="249" t="str">
        <f>IFERROR((G33+F33)*2*E33*10^-6/(1800*3100*10^-6),"")</f>
        <v/>
      </c>
      <c r="N33" s="250" t="str">
        <f>IFERROR(IF(ISERR(SEARCH("2d",#REF!)),IF(ISERR(SEARCH("1d",#REF!)),0,1),2)*($G33)*$H33/10^3+IF(ISERR(SEARCH("2n",#REF!)),IF(ISERR(SEARCH("1n",#REF!)),0,1),2)*($F33)*$H33/10^3,"")</f>
        <v/>
      </c>
      <c r="O33" s="250" t="str">
        <f>IFERROR(IF(ISERR(SEARCH("2m",#REF!)),IF(ISERR(SEARCH("1m",#REF!)),0,1),2)*$G33*$F33*$H33/10^6+IF(ISERR(SEARCH("2d",#REF!)),IF(ISERR(SEARCH("1d",#REF!)),0,1),2)*$G33*$E33*$H33/10^6+IF(ISERR(SEARCH("2n",#REF!)),IF(ISERR(SEARCH("1n",#REF!)),0,1),2)*$F33*$E33*$H33/10^6,"")</f>
        <v/>
      </c>
      <c r="P33" s="251" t="str">
        <f>IFERROR(IF(ISERR(SEARCH("2m",#REF!)),IF(ISERR(SEARCH("1m",#REF!)),0,1),2)*$G33*$F33*$H33/10^6+IF(ISERR(SEARCH("2d",#REF!)),IF(ISERR(SEARCH("1d",#REF!)),0,1),2)*$G33*$E33*$H33/10^6+IF(ISERR(SEARCH("2n",#REF!)),IF(ISERR(SEARCH("1n",#REF!)),0,1),2)*$F33*$E33*$H33/10^6,"")</f>
        <v/>
      </c>
      <c r="Q33" s="252">
        <f t="shared" si="4"/>
        <v>1</v>
      </c>
      <c r="R33" s="252" t="str">
        <f t="shared" si="2"/>
        <v>IN</v>
      </c>
      <c r="S33" s="253"/>
      <c r="T33" s="252"/>
      <c r="U33" s="253"/>
      <c r="AA33" s="241"/>
      <c r="AB33" s="241"/>
      <c r="AC33" s="241"/>
    </row>
    <row r="34" spans="1:29" s="254" customFormat="1" ht="39.950000000000003" hidden="1" customHeight="1">
      <c r="A34" s="242" t="str">
        <f t="shared" si="0"/>
        <v/>
      </c>
      <c r="B34" s="242" t="str">
        <f t="shared" si="1"/>
        <v/>
      </c>
      <c r="C34" s="243"/>
      <c r="D34" s="255"/>
      <c r="E34" s="256"/>
      <c r="F34" s="245" t="s">
        <v>175</v>
      </c>
      <c r="G34" s="245"/>
      <c r="H34" s="245"/>
      <c r="I34" s="247"/>
      <c r="J34" s="246"/>
      <c r="K34" s="247"/>
      <c r="L34" s="248"/>
      <c r="M34" s="249">
        <f t="shared" ref="M34:M41" si="5">IF(OR(L34="Con",L34="Cụm",L34="Hệ"),H34,IF(L34="Thanh",(G34*H34/2400),IF(L34="Tấm",(F34*G34*H34)/(1220*2440),IF(L34="Md",G34*H34/1000,IF(L34="M2",F34*G34*H34/10^6,IF(L34="M3",E34*F34*G34*H34/10^9,0))))))</f>
        <v>0</v>
      </c>
      <c r="N34" s="250" t="e">
        <f>IF(ISERR(SEARCH("2d",#REF!)),IF(ISERR(SEARCH("1d",#REF!)),0,1),2)*($G34)*$H34/10^3+IF(ISERR(SEARCH("2n",#REF!)),IF(ISERR(SEARCH("1n",#REF!)),0,1),2)*($F34)*$H34/10^3</f>
        <v>#VALUE!</v>
      </c>
      <c r="O34" s="250" t="e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#VALUE!</v>
      </c>
      <c r="P34" s="251" t="e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#VALUE!</v>
      </c>
      <c r="Q34" s="252" t="str">
        <f t="shared" si="4"/>
        <v/>
      </c>
      <c r="R34" s="252" t="str">
        <f t="shared" si="2"/>
        <v/>
      </c>
      <c r="S34" s="253"/>
      <c r="T34" s="252"/>
      <c r="U34" s="253"/>
      <c r="AA34" s="241"/>
      <c r="AB34" s="241"/>
      <c r="AC34" s="241"/>
    </row>
    <row r="35" spans="1:29" s="254" customFormat="1" ht="39.950000000000003" hidden="1" customHeight="1">
      <c r="A35" s="242" t="str">
        <f t="shared" si="0"/>
        <v/>
      </c>
      <c r="B35" s="242" t="str">
        <f t="shared" si="1"/>
        <v/>
      </c>
      <c r="C35" s="243"/>
      <c r="D35" s="255"/>
      <c r="E35" s="256"/>
      <c r="F35" s="245"/>
      <c r="G35" s="245"/>
      <c r="H35" s="245"/>
      <c r="I35" s="247"/>
      <c r="J35" s="246"/>
      <c r="K35" s="247"/>
      <c r="L35" s="248"/>
      <c r="M35" s="249">
        <f t="shared" si="5"/>
        <v>0</v>
      </c>
      <c r="N35" s="250">
        <f>IF(ISERR(SEARCH("2d",#REF!)),IF(ISERR(SEARCH("1d",#REF!)),0,1),2)*($G35)*$H35/10^3+IF(ISERR(SEARCH("2n",#REF!)),IF(ISERR(SEARCH("1n",#REF!)),0,1),2)*($F35)*$H35/10^3</f>
        <v>0</v>
      </c>
      <c r="O35" s="250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P35" s="251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Q35" s="252" t="str">
        <f t="shared" si="4"/>
        <v/>
      </c>
      <c r="R35" s="252" t="str">
        <f t="shared" si="2"/>
        <v/>
      </c>
      <c r="S35" s="253"/>
      <c r="T35" s="252"/>
      <c r="U35" s="253"/>
      <c r="AA35" s="241"/>
      <c r="AB35" s="241"/>
      <c r="AC35" s="241"/>
    </row>
    <row r="36" spans="1:29" s="254" customFormat="1" ht="39.950000000000003" hidden="1" customHeight="1">
      <c r="A36" s="242" t="str">
        <f t="shared" si="0"/>
        <v/>
      </c>
      <c r="B36" s="242" t="str">
        <f t="shared" si="1"/>
        <v/>
      </c>
      <c r="C36" s="257"/>
      <c r="D36" s="255"/>
      <c r="E36" s="256"/>
      <c r="F36" s="245"/>
      <c r="G36" s="245"/>
      <c r="H36" s="245"/>
      <c r="I36" s="247"/>
      <c r="J36" s="246"/>
      <c r="K36" s="247"/>
      <c r="L36" s="248"/>
      <c r="M36" s="249">
        <f t="shared" si="5"/>
        <v>0</v>
      </c>
      <c r="N36" s="258">
        <f>IF(ISERR(SEARCH("2d",#REF!)),IF(ISERR(SEARCH("1d",#REF!)),0,1),2)*($G36)*$H36/10^3+IF(ISERR(SEARCH("2n",#REF!)),IF(ISERR(SEARCH("1n",#REF!)),0,1),2)*($F36)*$H36/10^3</f>
        <v>0</v>
      </c>
      <c r="O36" s="258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P36" s="258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Q36" s="252" t="str">
        <f t="shared" si="4"/>
        <v/>
      </c>
      <c r="R36" s="252" t="str">
        <f t="shared" si="2"/>
        <v/>
      </c>
      <c r="S36" s="253"/>
      <c r="T36" s="252"/>
      <c r="U36" s="253"/>
      <c r="AA36" s="241"/>
      <c r="AB36" s="241"/>
      <c r="AC36" s="241"/>
    </row>
    <row r="37" spans="1:29" s="241" customFormat="1" ht="39.950000000000003" hidden="1" customHeight="1">
      <c r="A37" s="230" t="str">
        <f t="shared" si="0"/>
        <v/>
      </c>
      <c r="B37" s="230" t="str">
        <f t="shared" si="1"/>
        <v/>
      </c>
      <c r="C37" s="245"/>
      <c r="D37" s="244"/>
      <c r="E37" s="245"/>
      <c r="F37" s="245"/>
      <c r="G37" s="245"/>
      <c r="H37" s="245"/>
      <c r="I37" s="244"/>
      <c r="J37" s="244"/>
      <c r="K37" s="247"/>
      <c r="L37" s="248"/>
      <c r="M37" s="249">
        <f t="shared" si="5"/>
        <v>0</v>
      </c>
      <c r="N37" s="258">
        <f>IF(ISERR(SEARCH("2d",#REF!)),IF(ISERR(SEARCH("1d",#REF!)),0,1),2)*($G37)*$H37/10^3+IF(ISERR(SEARCH("2n",#REF!)),IF(ISERR(SEARCH("1n",#REF!)),0,1),2)*($F37)*$H37/10^3</f>
        <v>0</v>
      </c>
      <c r="O37" s="258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P37" s="258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Q37" s="240" t="str">
        <f t="shared" si="4"/>
        <v/>
      </c>
      <c r="R37" s="240" t="str">
        <f t="shared" si="2"/>
        <v/>
      </c>
      <c r="S37" s="110"/>
      <c r="T37" s="240"/>
      <c r="U37" s="110"/>
    </row>
    <row r="38" spans="1:29" s="241" customFormat="1" ht="39.950000000000003" hidden="1" customHeight="1">
      <c r="A38" s="230" t="str">
        <f t="shared" si="0"/>
        <v/>
      </c>
      <c r="B38" s="230" t="str">
        <f t="shared" si="1"/>
        <v/>
      </c>
      <c r="C38" s="259"/>
      <c r="D38" s="260"/>
      <c r="E38" s="259"/>
      <c r="F38" s="259"/>
      <c r="G38" s="259"/>
      <c r="H38" s="259"/>
      <c r="I38" s="260"/>
      <c r="J38" s="244"/>
      <c r="K38" s="247"/>
      <c r="L38" s="248"/>
      <c r="M38" s="249">
        <f t="shared" si="5"/>
        <v>0</v>
      </c>
      <c r="N38" s="258">
        <f>IF(ISERR(SEARCH("2d",#REF!)),IF(ISERR(SEARCH("1d",#REF!)),0,1),2)*($G38+80)*$H38/10^3+IF(ISERR(SEARCH("2n",#REF!)),IF(ISERR(SEARCH("1n",#REF!)),0,1),2)*($F38+80)*$H38/10^3</f>
        <v>0</v>
      </c>
      <c r="O38" s="258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P38" s="258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Q38" s="240" t="str">
        <f t="shared" si="4"/>
        <v/>
      </c>
      <c r="R38" s="240" t="str">
        <f t="shared" si="2"/>
        <v/>
      </c>
      <c r="S38" s="110"/>
      <c r="T38" s="240"/>
      <c r="U38" s="110"/>
    </row>
    <row r="39" spans="1:29" s="241" customFormat="1" ht="39.950000000000003" hidden="1" customHeight="1">
      <c r="A39" s="230" t="str">
        <f t="shared" si="0"/>
        <v/>
      </c>
      <c r="B39" s="230" t="str">
        <f t="shared" si="1"/>
        <v/>
      </c>
      <c r="C39" s="245"/>
      <c r="D39" s="244"/>
      <c r="E39" s="245"/>
      <c r="F39" s="245"/>
      <c r="G39" s="245"/>
      <c r="H39" s="245"/>
      <c r="I39" s="244"/>
      <c r="J39" s="244"/>
      <c r="K39" s="247"/>
      <c r="L39" s="248"/>
      <c r="M39" s="249">
        <f t="shared" si="5"/>
        <v>0</v>
      </c>
      <c r="N39" s="258">
        <f>IF(ISERR(SEARCH("2d",#REF!)),IF(ISERR(SEARCH("1d",#REF!)),0,1),2)*($G39)*$H39/10^3+IF(ISERR(SEARCH("2n",#REF!)),IF(ISERR(SEARCH("1n",#REF!)),0,1),2)*($F39)*$H39/10^3</f>
        <v>0</v>
      </c>
      <c r="O39" s="258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P39" s="258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Q39" s="240" t="str">
        <f t="shared" si="4"/>
        <v/>
      </c>
      <c r="R39" s="240" t="str">
        <f t="shared" si="2"/>
        <v/>
      </c>
      <c r="S39" s="110"/>
      <c r="T39" s="240"/>
      <c r="U39" s="110"/>
    </row>
    <row r="40" spans="1:29" s="241" customFormat="1" ht="39.950000000000003" hidden="1" customHeight="1">
      <c r="A40" s="230" t="str">
        <f t="shared" si="0"/>
        <v/>
      </c>
      <c r="B40" s="230" t="str">
        <f t="shared" si="1"/>
        <v/>
      </c>
      <c r="C40" s="259"/>
      <c r="D40" s="260"/>
      <c r="E40" s="259"/>
      <c r="F40" s="259"/>
      <c r="G40" s="259"/>
      <c r="H40" s="259"/>
      <c r="I40" s="260"/>
      <c r="J40" s="244"/>
      <c r="K40" s="247"/>
      <c r="L40" s="248"/>
      <c r="M40" s="249">
        <f t="shared" si="5"/>
        <v>0</v>
      </c>
      <c r="N40" s="258">
        <f>IF(ISERR(SEARCH("2d",#REF!)),IF(ISERR(SEARCH("1d",#REF!)),0,1),2)*($G40+80)*$H40/10^3+IF(ISERR(SEARCH("2n",#REF!)),IF(ISERR(SEARCH("1n",#REF!)),0,1),2)*($F40+80)*$H40/10^3</f>
        <v>0</v>
      </c>
      <c r="O40" s="258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P40" s="258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Q40" s="240" t="str">
        <f t="shared" si="4"/>
        <v/>
      </c>
      <c r="R40" s="240" t="str">
        <f t="shared" si="2"/>
        <v/>
      </c>
      <c r="S40" s="110"/>
      <c r="T40" s="240"/>
      <c r="U40" s="110"/>
    </row>
    <row r="41" spans="1:29" s="241" customFormat="1" ht="39.950000000000003" hidden="1" customHeight="1">
      <c r="A41" s="230" t="str">
        <f t="shared" si="0"/>
        <v/>
      </c>
      <c r="B41" s="230" t="str">
        <f t="shared" si="1"/>
        <v/>
      </c>
      <c r="C41" s="259"/>
      <c r="D41" s="260"/>
      <c r="E41" s="259"/>
      <c r="F41" s="259"/>
      <c r="G41" s="259"/>
      <c r="H41" s="259"/>
      <c r="I41" s="260"/>
      <c r="J41" s="244"/>
      <c r="K41" s="247" t="s">
        <v>188</v>
      </c>
      <c r="L41" s="248"/>
      <c r="M41" s="249">
        <f t="shared" si="5"/>
        <v>0</v>
      </c>
      <c r="N41" s="258">
        <f>IF(ISERR(SEARCH("2d",#REF!)),IF(ISERR(SEARCH("1d",#REF!)),0,1),2)*($G41+80)*$H41/10^3+IF(ISERR(SEARCH("2n",#REF!)),IF(ISERR(SEARCH("1n",#REF!)),0,1),2)*($F41+80)*$H41/10^3</f>
        <v>0</v>
      </c>
      <c r="O41" s="258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P41" s="258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Q41" s="240" t="str">
        <f t="shared" si="4"/>
        <v/>
      </c>
      <c r="R41" s="240" t="str">
        <f t="shared" si="2"/>
        <v/>
      </c>
      <c r="S41" s="110"/>
      <c r="T41" s="240"/>
      <c r="U41" s="110"/>
    </row>
    <row r="42" spans="1:29" s="241" customFormat="1" ht="35.1" customHeight="1" thickBot="1">
      <c r="A42" s="230" t="str">
        <f t="shared" si="0"/>
        <v>RO.FF.02A.R</v>
      </c>
      <c r="B42" s="230" t="str">
        <f t="shared" si="1"/>
        <v>Muc 1.1</v>
      </c>
      <c r="C42" s="261"/>
      <c r="D42" s="262" t="s">
        <v>38</v>
      </c>
      <c r="E42" s="263"/>
      <c r="F42" s="263"/>
      <c r="G42" s="263"/>
      <c r="H42" s="263"/>
      <c r="I42" s="263"/>
      <c r="J42" s="264"/>
      <c r="K42" s="265"/>
      <c r="L42" s="266"/>
      <c r="M42" s="266"/>
      <c r="N42" s="267" t="str">
        <f>IFERROR(SUM(N13:N40),"")</f>
        <v/>
      </c>
      <c r="O42" s="267" t="str">
        <f>IFERROR(SUM(O13:O40),"")</f>
        <v/>
      </c>
      <c r="P42" s="268" t="str">
        <f>IFERROR(SUM(P13:P40),"")</f>
        <v/>
      </c>
      <c r="Q42" s="240">
        <f t="shared" si="4"/>
        <v>1</v>
      </c>
      <c r="R42" s="240" t="str">
        <f>IF(OR(C42&lt;&gt;"",D42&lt;&gt;""),"IN","")</f>
        <v>IN</v>
      </c>
      <c r="S42" s="110"/>
      <c r="T42" s="240"/>
      <c r="U42" s="110"/>
    </row>
    <row r="43" spans="1:29" ht="27" customHeight="1">
      <c r="D43" s="82" t="s">
        <v>44</v>
      </c>
      <c r="E43" s="34"/>
      <c r="F43" s="34"/>
      <c r="G43" s="34"/>
      <c r="H43" s="34"/>
      <c r="I43" s="34"/>
      <c r="J43" s="8"/>
      <c r="K43" s="34"/>
      <c r="L43" s="34"/>
      <c r="M43" s="34"/>
      <c r="N43" s="7"/>
      <c r="P43" s="7"/>
      <c r="Q43" s="8"/>
      <c r="R43" s="69" t="s">
        <v>73</v>
      </c>
      <c r="S43" s="32"/>
      <c r="T43" s="32"/>
      <c r="U43" s="32"/>
    </row>
    <row r="44" spans="1:29" ht="25.35" customHeight="1">
      <c r="C44" s="3"/>
      <c r="D44" s="35"/>
      <c r="E44" s="9"/>
      <c r="F44" s="36"/>
      <c r="G44" s="37"/>
      <c r="H44" s="36"/>
      <c r="I44" s="36"/>
      <c r="J44" s="11"/>
      <c r="K44" s="71" t="str">
        <f ca="1">"Ngày "&amp;DAY(NOW())&amp;" tháng "&amp;MONTH(NOW())&amp;" năm "&amp;YEAR(NOW())</f>
        <v>Ngày 20 tháng 6 năm 2026</v>
      </c>
      <c r="L44" s="8"/>
      <c r="M44" s="8"/>
      <c r="N44" s="40"/>
      <c r="O44" s="3"/>
      <c r="P44" s="41"/>
      <c r="Q44" s="11"/>
      <c r="R44" s="69" t="s">
        <v>73</v>
      </c>
      <c r="S44" s="32"/>
      <c r="T44" s="32"/>
      <c r="U44" s="32"/>
    </row>
    <row r="45" spans="1:29" ht="25.35" customHeight="1">
      <c r="C45" s="3"/>
      <c r="D45" s="3"/>
      <c r="E45" s="9"/>
      <c r="F45" s="36"/>
      <c r="G45" s="71" t="s">
        <v>48</v>
      </c>
      <c r="H45" s="36"/>
      <c r="I45" s="36"/>
      <c r="J45" s="11"/>
      <c r="K45" s="71" t="s">
        <v>55</v>
      </c>
      <c r="L45" s="8"/>
      <c r="M45" s="8"/>
      <c r="N45" s="40"/>
      <c r="O45" s="3"/>
      <c r="P45" s="41"/>
      <c r="Q45" s="11"/>
      <c r="R45" s="69" t="s">
        <v>73</v>
      </c>
      <c r="S45" s="32"/>
      <c r="T45" s="32"/>
      <c r="U45" s="32"/>
    </row>
    <row r="46" spans="1:29" ht="25.35" customHeight="1">
      <c r="C46" s="3"/>
      <c r="D46" s="3"/>
      <c r="E46" s="9"/>
      <c r="F46" s="36"/>
      <c r="G46" s="42"/>
      <c r="H46" s="36"/>
      <c r="I46" s="36"/>
      <c r="J46" s="11"/>
      <c r="K46" s="37"/>
      <c r="L46" s="8"/>
      <c r="M46" s="8"/>
      <c r="N46" s="40"/>
      <c r="O46" s="3"/>
      <c r="P46" s="41"/>
      <c r="Q46" s="11"/>
      <c r="R46" s="69" t="s">
        <v>73</v>
      </c>
      <c r="S46" s="32"/>
      <c r="T46" s="32"/>
      <c r="U46" s="32"/>
    </row>
    <row r="47" spans="1:29" ht="25.35" customHeight="1">
      <c r="C47" s="3"/>
      <c r="D47" s="3"/>
      <c r="E47" s="9"/>
      <c r="F47" s="36"/>
      <c r="G47" s="42"/>
      <c r="H47" s="36"/>
      <c r="I47" s="36"/>
      <c r="J47" s="11"/>
      <c r="K47" s="37"/>
      <c r="L47" s="8"/>
      <c r="M47" s="8"/>
      <c r="N47" s="40"/>
      <c r="O47" s="3"/>
      <c r="P47" s="41"/>
      <c r="Q47" s="11"/>
      <c r="R47" s="69" t="s">
        <v>73</v>
      </c>
      <c r="S47" s="32"/>
      <c r="T47" s="32"/>
      <c r="U47" s="32"/>
    </row>
    <row r="48" spans="1:29" ht="25.35" customHeight="1">
      <c r="C48" s="3"/>
      <c r="D48" s="3"/>
      <c r="E48" s="9"/>
      <c r="F48" s="36"/>
      <c r="G48" s="38"/>
      <c r="H48" s="36"/>
      <c r="I48" s="38"/>
      <c r="J48" s="11"/>
      <c r="K48" s="37"/>
      <c r="L48" s="8"/>
      <c r="M48" s="8"/>
      <c r="N48" s="40"/>
      <c r="O48" s="3"/>
      <c r="P48" s="41"/>
      <c r="Q48" s="11"/>
      <c r="R48" s="69" t="s">
        <v>73</v>
      </c>
      <c r="S48" s="32"/>
      <c r="T48" s="32"/>
      <c r="U48" s="32"/>
    </row>
    <row r="49" spans="3:21" ht="25.35" customHeight="1">
      <c r="C49" s="3"/>
      <c r="D49" s="3"/>
      <c r="E49" s="9"/>
      <c r="F49" s="36"/>
      <c r="G49" s="37" t="s">
        <v>45</v>
      </c>
      <c r="H49" s="36"/>
      <c r="I49" s="40"/>
      <c r="J49" s="11"/>
      <c r="K49" s="37" t="str">
        <f>'BOM_Phan II'!P444</f>
        <v>Đặng Quốc Dự</v>
      </c>
      <c r="L49" s="8"/>
      <c r="M49" s="8"/>
      <c r="N49" s="40"/>
      <c r="O49" s="3"/>
      <c r="P49" s="41"/>
      <c r="Q49" s="11"/>
      <c r="R49" s="69" t="s">
        <v>73</v>
      </c>
      <c r="S49" s="32"/>
      <c r="T49" s="32"/>
      <c r="U49" s="32"/>
    </row>
    <row r="50" spans="3:21" ht="25.35" customHeight="1">
      <c r="C50" s="3"/>
      <c r="D50" s="3"/>
      <c r="E50" s="9"/>
      <c r="F50" s="36"/>
      <c r="G50" s="37"/>
      <c r="H50" s="36"/>
      <c r="I50" s="36"/>
      <c r="J50" s="11"/>
      <c r="K50" s="36"/>
      <c r="L50" s="8"/>
      <c r="M50" s="8"/>
      <c r="N50" s="40"/>
      <c r="O50" s="37"/>
      <c r="P50" s="41"/>
      <c r="Q50" s="11"/>
    </row>
    <row r="51" spans="3:21" ht="25.35" customHeight="1">
      <c r="C51" s="43"/>
      <c r="D51" s="43"/>
      <c r="E51" s="9"/>
      <c r="F51" s="36"/>
      <c r="G51" s="37"/>
      <c r="H51" s="36"/>
      <c r="I51" s="36"/>
      <c r="J51" s="11"/>
      <c r="K51" s="36"/>
      <c r="L51" s="8"/>
      <c r="M51" s="8"/>
      <c r="N51" s="40"/>
      <c r="O51" s="37"/>
      <c r="P51" s="41"/>
      <c r="Q51" s="11"/>
    </row>
    <row r="52" spans="3:21" ht="25.35" customHeight="1">
      <c r="C52" s="3"/>
      <c r="D52" s="3"/>
      <c r="E52" s="9"/>
      <c r="F52" s="36"/>
      <c r="G52" s="37"/>
      <c r="H52" s="36"/>
      <c r="I52" s="36"/>
      <c r="J52" s="11"/>
      <c r="K52" s="36"/>
      <c r="L52" s="8"/>
      <c r="M52" s="8"/>
      <c r="N52" s="40"/>
      <c r="O52" s="37"/>
      <c r="P52" s="41"/>
      <c r="Q52" s="11"/>
    </row>
    <row r="53" spans="3:21" ht="25.35" customHeight="1">
      <c r="C53" s="3"/>
      <c r="D53" s="3"/>
      <c r="E53" s="9"/>
      <c r="F53" s="44"/>
      <c r="G53" s="99"/>
      <c r="H53" s="44"/>
      <c r="I53" s="8"/>
      <c r="J53" s="45"/>
      <c r="K53" s="44"/>
      <c r="L53" s="8"/>
      <c r="M53" s="8"/>
      <c r="N53" s="406"/>
      <c r="O53" s="406"/>
      <c r="P53" s="406"/>
      <c r="Q53" s="45"/>
    </row>
  </sheetData>
  <sheetProtection formatCells="0" formatColumns="0" formatRows="0" insertColumns="0" insertRows="0" insertHyperlinks="0" deleteColumns="0" deleteRows="0" sort="0" autoFilter="0" pivotTables="0"/>
  <autoFilter ref="C12:R49" xr:uid="{842A61C4-7B4F-41B1-8FE6-0A0C645AF4DB}">
    <filterColumn colId="15">
      <customFilters>
        <customFilter operator="notEqual" val=" "/>
      </customFilters>
    </filterColumn>
  </autoFilter>
  <mergeCells count="29">
    <mergeCell ref="N53:P53"/>
    <mergeCell ref="K11:K12"/>
    <mergeCell ref="L11:L12"/>
    <mergeCell ref="M11:M12"/>
    <mergeCell ref="N11:N12"/>
    <mergeCell ref="O11:P11"/>
    <mergeCell ref="Q11:Q12"/>
    <mergeCell ref="C9:D9"/>
    <mergeCell ref="C10:P10"/>
    <mergeCell ref="A11:A12"/>
    <mergeCell ref="B11:B12"/>
    <mergeCell ref="C11:C12"/>
    <mergeCell ref="D11:D12"/>
    <mergeCell ref="E11:G11"/>
    <mergeCell ref="H11:H12"/>
    <mergeCell ref="I11:I12"/>
    <mergeCell ref="J11:J12"/>
    <mergeCell ref="C8:D8"/>
    <mergeCell ref="C1:E3"/>
    <mergeCell ref="F1:J3"/>
    <mergeCell ref="L1:P1"/>
    <mergeCell ref="S1:U2"/>
    <mergeCell ref="L2:P2"/>
    <mergeCell ref="L3:P3"/>
    <mergeCell ref="C4:D4"/>
    <mergeCell ref="C5:D6"/>
    <mergeCell ref="E5:I6"/>
    <mergeCell ref="J5:J6"/>
    <mergeCell ref="C7:D7"/>
  </mergeCells>
  <conditionalFormatting sqref="K14:L41">
    <cfRule type="expression" dxfId="21" priority="6">
      <formula>K14="LỖI DỮ LIỆU"</formula>
    </cfRule>
  </conditionalFormatting>
  <conditionalFormatting sqref="K14:P41">
    <cfRule type="cellIs" dxfId="20" priority="4" operator="equal">
      <formula>0</formula>
    </cfRule>
  </conditionalFormatting>
  <conditionalFormatting sqref="M14:M41">
    <cfRule type="cellIs" dxfId="19" priority="3" operator="equal">
      <formula>0</formula>
    </cfRule>
    <cfRule type="cellIs" dxfId="18" priority="5" operator="equal">
      <formula>0</formula>
    </cfRule>
  </conditionalFormatting>
  <conditionalFormatting sqref="AM14">
    <cfRule type="cellIs" dxfId="17" priority="1" operator="equal">
      <formula>0</formula>
    </cfRule>
    <cfRule type="expression" dxfId="16" priority="2">
      <formula>AM14="LỖI DỮ LIỆU"</formula>
    </cfRule>
  </conditionalFormatting>
  <dataValidations count="3">
    <dataValidation type="list" allowBlank="1" showInputMessage="1" showErrorMessage="1" sqref="L40:L41 L38" xr:uid="{6259CAFB-9E50-420F-A9FF-71B06BA35859}">
      <formula1>$AC$4:$AC$7</formula1>
    </dataValidation>
    <dataValidation type="list" allowBlank="1" showInputMessage="1" showErrorMessage="1" sqref="L42" xr:uid="{23FA6AF4-FABF-4D48-BF77-0179748E8961}">
      <formula1>$Z$2:$Z$10</formula1>
    </dataValidation>
    <dataValidation type="list" allowBlank="1" showInputMessage="1" showErrorMessage="1" sqref="G49" xr:uid="{FA800029-C857-4231-8AE5-1981F95D835E}">
      <formula1>$AB$2:$AB$3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ABFB-BF19-4262-A8D3-6B4498EDECF4}">
  <sheetPr codeName="Sheet9" filterMode="1">
    <tabColor rgb="FFFFFF00"/>
  </sheetPr>
  <dimension ref="A1:AF43"/>
  <sheetViews>
    <sheetView view="pageBreakPreview" zoomScale="70" zoomScaleNormal="55" zoomScaleSheetLayoutView="70" workbookViewId="0">
      <pane ySplit="12" topLeftCell="A25" activePane="bottomLeft" state="frozen"/>
      <selection activeCell="C28" sqref="C28:P35"/>
      <selection pane="bottomLeft" activeCell="C28" sqref="C28:P35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5703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9.14062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6" width="9.5703125" style="15" customWidth="1"/>
    <col min="17" max="17" width="4.85546875" style="16" customWidth="1"/>
    <col min="18" max="21" width="8.85546875" style="3" customWidth="1"/>
    <col min="22" max="25" width="4.85546875" style="3"/>
    <col min="26" max="26" width="11.85546875" style="3" customWidth="1"/>
    <col min="27" max="27" width="20.7109375" style="3" hidden="1" customWidth="1"/>
    <col min="28" max="28" width="13.7109375" style="3" hidden="1" customWidth="1"/>
    <col min="29" max="29" width="22.140625" style="3" hidden="1" customWidth="1"/>
    <col min="30" max="31" width="0" style="3" hidden="1" customWidth="1"/>
    <col min="32" max="32" width="13.7109375" style="3" hidden="1" customWidth="1"/>
    <col min="33" max="16384" width="4.85546875" style="3"/>
  </cols>
  <sheetData>
    <row r="1" spans="1:32" ht="27.75" customHeight="1">
      <c r="C1" s="388"/>
      <c r="D1" s="389"/>
      <c r="E1" s="390"/>
      <c r="F1" s="361" t="s">
        <v>176</v>
      </c>
      <c r="G1" s="362"/>
      <c r="H1" s="362"/>
      <c r="I1" s="362"/>
      <c r="J1" s="363"/>
      <c r="K1" s="145" t="s">
        <v>29</v>
      </c>
      <c r="L1" s="285" t="s">
        <v>43</v>
      </c>
      <c r="M1" s="286"/>
      <c r="N1" s="286"/>
      <c r="O1" s="286"/>
      <c r="P1" s="287"/>
      <c r="Q1" s="110"/>
      <c r="S1" s="373" t="s">
        <v>65</v>
      </c>
      <c r="T1" s="374"/>
      <c r="U1" s="375"/>
    </row>
    <row r="2" spans="1:32" ht="27.75" customHeight="1" thickBot="1">
      <c r="C2" s="391"/>
      <c r="D2" s="392"/>
      <c r="E2" s="393"/>
      <c r="F2" s="364"/>
      <c r="G2" s="365"/>
      <c r="H2" s="365"/>
      <c r="I2" s="365"/>
      <c r="J2" s="366"/>
      <c r="K2" s="27" t="s">
        <v>30</v>
      </c>
      <c r="L2" s="358"/>
      <c r="M2" s="359"/>
      <c r="N2" s="359"/>
      <c r="O2" s="359"/>
      <c r="P2" s="360"/>
      <c r="Q2" s="219"/>
      <c r="S2" s="376"/>
      <c r="T2" s="377"/>
      <c r="U2" s="378"/>
      <c r="Z2" s="220"/>
      <c r="AA2" s="30" t="s">
        <v>127</v>
      </c>
      <c r="AB2" s="30" t="s">
        <v>64</v>
      </c>
      <c r="AC2" s="30"/>
      <c r="AD2" s="30"/>
      <c r="AE2" s="30"/>
    </row>
    <row r="3" spans="1:32" ht="27.75" customHeight="1" thickBot="1">
      <c r="C3" s="394"/>
      <c r="D3" s="395"/>
      <c r="E3" s="396"/>
      <c r="F3" s="367"/>
      <c r="G3" s="368"/>
      <c r="H3" s="368"/>
      <c r="I3" s="368"/>
      <c r="J3" s="369"/>
      <c r="K3" s="27" t="s">
        <v>31</v>
      </c>
      <c r="L3" s="358"/>
      <c r="M3" s="359"/>
      <c r="N3" s="359"/>
      <c r="O3" s="359"/>
      <c r="P3" s="360"/>
      <c r="Q3" s="221"/>
      <c r="S3" s="48"/>
      <c r="T3" s="100">
        <f>'BOM_Phan II'!Y3</f>
        <v>1</v>
      </c>
      <c r="U3" s="48"/>
      <c r="Z3" s="220"/>
      <c r="AA3" s="30" t="s">
        <v>128</v>
      </c>
      <c r="AB3" s="30"/>
      <c r="AC3" s="30"/>
      <c r="AD3" s="30"/>
      <c r="AE3" s="30"/>
      <c r="AF3" s="3" t="s">
        <v>127</v>
      </c>
    </row>
    <row r="4" spans="1:32" ht="25.35" customHeight="1">
      <c r="C4" s="402" t="s">
        <v>25</v>
      </c>
      <c r="D4" s="403"/>
      <c r="E4" s="102" t="str">
        <f>'BOM_Phan II'!E4</f>
        <v>WINK HOTEL HỒ TÂY - HÀ NỘI</v>
      </c>
      <c r="F4" s="92"/>
      <c r="G4" s="92"/>
      <c r="H4" s="92"/>
      <c r="I4" s="92"/>
      <c r="J4" s="128" t="s">
        <v>24</v>
      </c>
      <c r="K4" s="222" t="str">
        <f>'BOM_Phan II'!P4</f>
        <v>2543_WINK HOTEL_CT06</v>
      </c>
      <c r="L4" s="223"/>
      <c r="M4" s="223"/>
      <c r="N4" s="122"/>
      <c r="O4" s="122"/>
      <c r="P4" s="146"/>
      <c r="Q4" s="224"/>
      <c r="Z4" s="220"/>
      <c r="AA4" s="30" t="s">
        <v>89</v>
      </c>
      <c r="AB4" s="30"/>
      <c r="AC4" s="30" t="s">
        <v>74</v>
      </c>
      <c r="AD4" s="30"/>
      <c r="AE4" s="30"/>
      <c r="AF4" s="3" t="s">
        <v>128</v>
      </c>
    </row>
    <row r="5" spans="1:32" ht="25.35" customHeight="1">
      <c r="C5" s="422" t="s">
        <v>28</v>
      </c>
      <c r="D5" s="423"/>
      <c r="E5" s="426" t="str">
        <f>'BOM_Phan II'!E5</f>
        <v>TỦ ÁO Tủ nhỏ trái (Đỏ)</v>
      </c>
      <c r="F5" s="427"/>
      <c r="G5" s="427"/>
      <c r="H5" s="427"/>
      <c r="I5" s="428"/>
      <c r="J5" s="432" t="s">
        <v>27</v>
      </c>
      <c r="K5" s="225" t="s">
        <v>129</v>
      </c>
      <c r="L5" s="225" t="s">
        <v>130</v>
      </c>
      <c r="M5" s="225" t="s">
        <v>131</v>
      </c>
      <c r="N5" s="226"/>
      <c r="O5" s="124"/>
      <c r="P5" s="147"/>
      <c r="Q5" s="224"/>
      <c r="Z5" s="220"/>
      <c r="AA5" s="30" t="s">
        <v>62</v>
      </c>
      <c r="AB5" s="30"/>
      <c r="AC5" s="30" t="s">
        <v>75</v>
      </c>
      <c r="AD5" s="30"/>
      <c r="AE5" s="30"/>
      <c r="AF5" s="3" t="s">
        <v>89</v>
      </c>
    </row>
    <row r="6" spans="1:32" ht="25.35" customHeight="1">
      <c r="C6" s="424"/>
      <c r="D6" s="425"/>
      <c r="E6" s="429"/>
      <c r="F6" s="430"/>
      <c r="G6" s="430"/>
      <c r="H6" s="430"/>
      <c r="I6" s="431"/>
      <c r="J6" s="433"/>
      <c r="K6" s="225" t="str">
        <f>IFERROR(IF('BOM_Phan IV'!T13=4,AVERAGE('BOM_Phan IV'!M13:M406),""),"")</f>
        <v/>
      </c>
      <c r="L6" s="225" t="str">
        <f>IFERROR(IF('BOM_Phan IV'!T13=4,AVERAGE('BOM_Phan IV'!L13:L406),""),"")</f>
        <v/>
      </c>
      <c r="M6" s="225" t="str">
        <f>IFERROR(IF('BOM_Phan IV'!T13=4,AVERAGE('BOM_Phan IV'!K13:K406),""),"")</f>
        <v/>
      </c>
      <c r="N6" s="226"/>
      <c r="O6" s="124"/>
      <c r="P6" s="147"/>
      <c r="Q6" s="224"/>
      <c r="Z6" s="220"/>
      <c r="AA6" s="30" t="s">
        <v>62</v>
      </c>
      <c r="AB6" s="30"/>
      <c r="AC6" s="30" t="s">
        <v>75</v>
      </c>
      <c r="AD6" s="30"/>
      <c r="AE6" s="30"/>
      <c r="AF6" s="3" t="s">
        <v>89</v>
      </c>
    </row>
    <row r="7" spans="1:32" ht="25.35" customHeight="1">
      <c r="C7" s="404" t="s">
        <v>23</v>
      </c>
      <c r="D7" s="405"/>
      <c r="E7" s="95" t="str">
        <f>'BOM_Phan II'!E6</f>
        <v>RO.FF.02A.R</v>
      </c>
      <c r="F7" s="94"/>
      <c r="G7" s="94"/>
      <c r="H7" s="94"/>
      <c r="I7" s="94"/>
      <c r="J7" s="127" t="s">
        <v>26</v>
      </c>
      <c r="K7" s="227" t="str">
        <f>IF(K6&lt;&gt;"",SUM('BOM_Phan IV'!N13:N406),"")</f>
        <v/>
      </c>
      <c r="L7" s="228"/>
      <c r="M7" s="228"/>
      <c r="N7" s="124"/>
      <c r="O7" s="124"/>
      <c r="P7" s="147"/>
      <c r="Q7" s="224"/>
      <c r="Z7" s="220"/>
      <c r="AA7" s="30" t="s">
        <v>63</v>
      </c>
      <c r="AB7" s="30"/>
      <c r="AC7" s="30"/>
      <c r="AD7" s="30"/>
      <c r="AE7" s="30"/>
      <c r="AF7" s="3" t="s">
        <v>62</v>
      </c>
    </row>
    <row r="8" spans="1:32" ht="25.35" customHeight="1">
      <c r="C8" s="404" t="s">
        <v>21</v>
      </c>
      <c r="D8" s="405"/>
      <c r="E8" s="95">
        <f>'BOM_Phan II'!E7</f>
        <v>1.1000000000000001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124"/>
      <c r="O8" s="124"/>
      <c r="P8" s="147"/>
      <c r="Q8" s="224"/>
      <c r="S8" s="46"/>
      <c r="Z8" s="220"/>
      <c r="AA8" s="30" t="s">
        <v>64</v>
      </c>
      <c r="AB8" s="30"/>
      <c r="AC8" s="30"/>
      <c r="AD8" s="30"/>
      <c r="AE8" s="30"/>
      <c r="AF8" s="3" t="s">
        <v>63</v>
      </c>
    </row>
    <row r="9" spans="1:32" ht="25.35" customHeight="1">
      <c r="C9" s="379" t="s">
        <v>9</v>
      </c>
      <c r="D9" s="380"/>
      <c r="E9" s="104" t="str">
        <f>'BOM_Phan II'!E8</f>
        <v>MDF + LAMIANATE + MELAMINE</v>
      </c>
      <c r="F9" s="98"/>
      <c r="G9" s="98"/>
      <c r="H9" s="98"/>
      <c r="I9" s="98"/>
      <c r="J9" s="129" t="s">
        <v>22</v>
      </c>
      <c r="K9" s="104" t="str">
        <f>'BOM_Phan II'!P8</f>
        <v>LA-01.R,YL-L51070,MO.02,0866CA</v>
      </c>
      <c r="L9" s="126"/>
      <c r="M9" s="126"/>
      <c r="N9" s="126"/>
      <c r="O9" s="126"/>
      <c r="P9" s="229"/>
      <c r="Q9" s="224"/>
      <c r="Z9" s="220"/>
      <c r="AA9" s="30" t="s">
        <v>132</v>
      </c>
      <c r="AB9" s="30"/>
      <c r="AC9" s="30"/>
      <c r="AD9" s="30"/>
      <c r="AE9" s="30"/>
      <c r="AF9" s="3" t="s">
        <v>64</v>
      </c>
    </row>
    <row r="10" spans="1:32" ht="23.25" customHeight="1" thickBot="1">
      <c r="C10" s="434"/>
      <c r="D10" s="435"/>
      <c r="E10" s="435"/>
      <c r="F10" s="435"/>
      <c r="G10" s="435"/>
      <c r="H10" s="435"/>
      <c r="I10" s="435"/>
      <c r="J10" s="435"/>
      <c r="K10" s="386"/>
      <c r="L10" s="386"/>
      <c r="M10" s="386"/>
      <c r="N10" s="386"/>
      <c r="O10" s="386"/>
      <c r="P10" s="387"/>
      <c r="Q10" s="14"/>
      <c r="Z10" s="220"/>
      <c r="AA10" s="30"/>
      <c r="AB10" s="30"/>
      <c r="AC10" s="30"/>
      <c r="AD10" s="30"/>
      <c r="AE10" s="30"/>
      <c r="AF10" s="3" t="s">
        <v>91</v>
      </c>
    </row>
    <row r="11" spans="1:32" ht="33" customHeight="1">
      <c r="A11" s="371" t="s">
        <v>71</v>
      </c>
      <c r="B11" s="372" t="s">
        <v>72</v>
      </c>
      <c r="C11" s="420" t="s">
        <v>10</v>
      </c>
      <c r="D11" s="383" t="s">
        <v>42</v>
      </c>
      <c r="E11" s="314" t="s">
        <v>1</v>
      </c>
      <c r="F11" s="383"/>
      <c r="G11" s="383"/>
      <c r="H11" s="383" t="s">
        <v>0</v>
      </c>
      <c r="I11" s="383" t="s">
        <v>60</v>
      </c>
      <c r="J11" s="416" t="s">
        <v>67</v>
      </c>
      <c r="K11" s="418" t="s">
        <v>59</v>
      </c>
      <c r="L11" s="409" t="s">
        <v>46</v>
      </c>
      <c r="M11" s="312" t="s">
        <v>47</v>
      </c>
      <c r="N11" s="312" t="s">
        <v>7</v>
      </c>
      <c r="O11" s="409" t="s">
        <v>8</v>
      </c>
      <c r="P11" s="410"/>
      <c r="Q11" s="370" t="s">
        <v>76</v>
      </c>
      <c r="AA11" s="30"/>
    </row>
    <row r="12" spans="1:32" ht="41.1" customHeight="1">
      <c r="A12" s="371"/>
      <c r="B12" s="372"/>
      <c r="C12" s="421"/>
      <c r="D12" s="384"/>
      <c r="E12" s="101" t="s">
        <v>18</v>
      </c>
      <c r="F12" s="101" t="s">
        <v>19</v>
      </c>
      <c r="G12" s="101" t="s">
        <v>20</v>
      </c>
      <c r="H12" s="384"/>
      <c r="I12" s="384"/>
      <c r="J12" s="417"/>
      <c r="K12" s="419"/>
      <c r="L12" s="411"/>
      <c r="M12" s="313"/>
      <c r="N12" s="313"/>
      <c r="O12" s="117" t="s">
        <v>37</v>
      </c>
      <c r="P12" s="130" t="s">
        <v>2</v>
      </c>
      <c r="Q12" s="370"/>
      <c r="R12" s="47" t="s">
        <v>54</v>
      </c>
      <c r="S12" s="31"/>
      <c r="T12" s="31"/>
      <c r="U12" s="31"/>
      <c r="AA12" s="30"/>
    </row>
    <row r="13" spans="1:32" s="241" customFormat="1" ht="35.1" customHeight="1">
      <c r="A13" s="230" t="str">
        <f t="shared" ref="A13:A32" si="0">IF(R13="IN",$E$7,"")</f>
        <v>RO.FF.02A.R</v>
      </c>
      <c r="B13" s="230" t="str">
        <f t="shared" ref="B13:B32" si="1">IF(R13="IN","Muc "&amp;$E$8,"")</f>
        <v>Muc 1.1</v>
      </c>
      <c r="C13" s="231" t="s">
        <v>14</v>
      </c>
      <c r="D13" s="232" t="s">
        <v>69</v>
      </c>
      <c r="E13" s="233"/>
      <c r="F13" s="233"/>
      <c r="G13" s="233"/>
      <c r="H13" s="233"/>
      <c r="I13" s="234"/>
      <c r="J13" s="235"/>
      <c r="K13" s="234"/>
      <c r="L13" s="236"/>
      <c r="M13" s="237"/>
      <c r="N13" s="238"/>
      <c r="O13" s="238"/>
      <c r="P13" s="239"/>
      <c r="Q13" s="240">
        <f>IF(R13="IN",$T$3,"")</f>
        <v>1</v>
      </c>
      <c r="R13" s="240" t="str">
        <f t="shared" ref="R13:R31" si="2">IF(OR(C13&lt;&gt;"",D13&lt;&gt;""),"IN","")</f>
        <v>IN</v>
      </c>
      <c r="S13" s="110"/>
      <c r="T13" s="240"/>
      <c r="U13" s="110"/>
      <c r="AA13" s="43"/>
      <c r="AB13" s="43"/>
      <c r="AD13" s="43"/>
      <c r="AE13" s="43"/>
    </row>
    <row r="14" spans="1:32" s="254" customFormat="1" ht="39.950000000000003" customHeight="1">
      <c r="A14" s="242" t="str">
        <f t="shared" si="0"/>
        <v>RO.FF.02A.R</v>
      </c>
      <c r="B14" s="242" t="str">
        <f t="shared" si="1"/>
        <v>Muc 1.1</v>
      </c>
      <c r="C14" s="243">
        <v>1</v>
      </c>
      <c r="D14" s="244" t="s">
        <v>133</v>
      </c>
      <c r="E14" s="245">
        <v>25</v>
      </c>
      <c r="F14" s="245">
        <v>35</v>
      </c>
      <c r="G14" s="245" t="str">
        <f>IFERROR(IF((($K$6*2)+($L$6*2))&lt;0,0,($K$6*2)+($L$6*2)),"")</f>
        <v/>
      </c>
      <c r="H14" s="245" t="str">
        <f>+IFERROR(2*K7,"")</f>
        <v/>
      </c>
      <c r="I14" s="244" t="s">
        <v>134</v>
      </c>
      <c r="J14" s="246"/>
      <c r="K14" s="247"/>
      <c r="L14" s="248" t="s">
        <v>135</v>
      </c>
      <c r="M14" s="249" t="str">
        <f t="shared" ref="M14:M20" si="3">IFERROR(IF(OR(L14="Cái",L14="Cụm",L14="Hệ"),H14,IF(L14="Thanh",(G14*H14/2400),IF(L14="Tấm",(F14*G14*H14)/(1220*2440),IF(L14="M2",F14*G14*H14/10^6,IF(L14="M3",E14*F14*G14*H14/10^9,0))))),"")</f>
        <v/>
      </c>
      <c r="N14" s="250" t="str">
        <f>IFERROR(IF(ISERR(SEARCH("2d",#REF!)),IF(ISERR(SEARCH("1d",#REF!)),0,1),2)*($G14)*$H14/10^3+IF(ISERR(SEARCH("2n",#REF!)),IF(ISERR(SEARCH("1n",#REF!)),0,1),2)*($F14)*$H14/10^3,"")</f>
        <v/>
      </c>
      <c r="O14" s="250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P14" s="251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Q14" s="252">
        <f t="shared" ref="Q14:Q32" si="4">IF(R14="IN",$T$3,"")</f>
        <v>1</v>
      </c>
      <c r="R14" s="252" t="str">
        <f t="shared" si="2"/>
        <v>IN</v>
      </c>
      <c r="S14" s="253"/>
      <c r="T14" s="252"/>
      <c r="U14" s="253"/>
    </row>
    <row r="15" spans="1:32" s="254" customFormat="1" ht="39.950000000000003" customHeight="1">
      <c r="A15" s="242" t="str">
        <f t="shared" si="0"/>
        <v>RO.FF.02A.R</v>
      </c>
      <c r="B15" s="242" t="str">
        <f t="shared" si="1"/>
        <v>Muc 1.1</v>
      </c>
      <c r="C15" s="243">
        <v>2</v>
      </c>
      <c r="D15" s="255" t="s">
        <v>136</v>
      </c>
      <c r="E15" s="256">
        <v>25</v>
      </c>
      <c r="F15" s="245">
        <v>35</v>
      </c>
      <c r="G15" s="245" t="str">
        <f>IFERROR(IF($M$6-$F$14-$F$14&lt;0,0,$M$6-$F$14-$F$14),"")</f>
        <v/>
      </c>
      <c r="H15" s="245" t="str">
        <f>+IFERROR(4*K7,"")</f>
        <v/>
      </c>
      <c r="I15" s="247" t="s">
        <v>134</v>
      </c>
      <c r="J15" s="246"/>
      <c r="K15" s="247"/>
      <c r="L15" s="248" t="s">
        <v>135</v>
      </c>
      <c r="M15" s="249" t="str">
        <f t="shared" si="3"/>
        <v/>
      </c>
      <c r="N15" s="250" t="str">
        <f>IFERROR(IF(ISERR(SEARCH("2d",#REF!)),IF(ISERR(SEARCH("1d",#REF!)),0,1),2)*($G15)*$H15/10^3+IF(ISERR(SEARCH("2n",#REF!)),IF(ISERR(SEARCH("1n",#REF!)),0,1),2)*($F15)*$H15/10^3,"")</f>
        <v/>
      </c>
      <c r="O15" s="250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P15" s="251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Q15" s="252">
        <f t="shared" si="4"/>
        <v>1</v>
      </c>
      <c r="R15" s="252" t="str">
        <f t="shared" si="2"/>
        <v>IN</v>
      </c>
      <c r="S15" s="253"/>
      <c r="T15" s="252"/>
      <c r="U15" s="253"/>
      <c r="AA15" s="241"/>
      <c r="AB15" s="241"/>
      <c r="AC15" s="241"/>
    </row>
    <row r="16" spans="1:32" s="254" customFormat="1" ht="50.1" customHeight="1">
      <c r="A16" s="242" t="str">
        <f t="shared" si="0"/>
        <v>RO.FF.02A.R</v>
      </c>
      <c r="B16" s="242" t="str">
        <f t="shared" si="1"/>
        <v>Muc 1.1</v>
      </c>
      <c r="C16" s="243">
        <v>3</v>
      </c>
      <c r="D16" s="255" t="s">
        <v>177</v>
      </c>
      <c r="E16" s="256">
        <v>18</v>
      </c>
      <c r="F16" s="245">
        <v>100</v>
      </c>
      <c r="G16" s="245" t="str">
        <f>IFERROR(IF(M6+E17+E18+E19+60&lt;0,0,M6+E17+E18+E19+60),"")</f>
        <v/>
      </c>
      <c r="H16" s="245" t="str">
        <f>+IFERROR(8*K7,"")</f>
        <v/>
      </c>
      <c r="I16" s="247" t="s">
        <v>178</v>
      </c>
      <c r="J16" s="246"/>
      <c r="K16" s="247"/>
      <c r="L16" s="248" t="s">
        <v>171</v>
      </c>
      <c r="M16" s="249" t="str">
        <f t="shared" si="3"/>
        <v/>
      </c>
      <c r="N16" s="250" t="str">
        <f>IFERROR(IF(ISERR(SEARCH("2d",#REF!)),IF(ISERR(SEARCH("1d",#REF!)),0,1),2)*($G16)*$H16/10^3+IF(ISERR(SEARCH("2n",#REF!)),IF(ISERR(SEARCH("1n",#REF!)),0,1),2)*($F16)*$H16/10^3,"")</f>
        <v/>
      </c>
      <c r="O16" s="250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P16" s="251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Q16" s="252">
        <f t="shared" si="4"/>
        <v>1</v>
      </c>
      <c r="R16" s="252" t="str">
        <f t="shared" si="2"/>
        <v>IN</v>
      </c>
      <c r="S16" s="253"/>
      <c r="T16" s="252"/>
      <c r="U16" s="253"/>
      <c r="AA16" s="241"/>
      <c r="AB16" s="241"/>
      <c r="AC16" s="241"/>
    </row>
    <row r="17" spans="1:29" s="254" customFormat="1" ht="50.1" customHeight="1">
      <c r="A17" s="242" t="str">
        <f t="shared" si="0"/>
        <v>RO.FF.02A.R</v>
      </c>
      <c r="B17" s="242" t="str">
        <f t="shared" si="1"/>
        <v>Muc 1.1</v>
      </c>
      <c r="C17" s="243">
        <v>4</v>
      </c>
      <c r="D17" s="255" t="s">
        <v>179</v>
      </c>
      <c r="E17" s="256">
        <v>18</v>
      </c>
      <c r="F17" s="245">
        <v>100</v>
      </c>
      <c r="G17" s="245" t="str">
        <f>$K$6</f>
        <v/>
      </c>
      <c r="H17" s="245" t="str">
        <f>+IFERROR(4*K7,"")</f>
        <v/>
      </c>
      <c r="I17" s="247" t="s">
        <v>178</v>
      </c>
      <c r="J17" s="246"/>
      <c r="K17" s="247"/>
      <c r="L17" s="248" t="s">
        <v>171</v>
      </c>
      <c r="M17" s="249" t="str">
        <f t="shared" si="3"/>
        <v/>
      </c>
      <c r="N17" s="250" t="str">
        <f>IFERROR(IF(ISERR(SEARCH("2d",#REF!)),IF(ISERR(SEARCH("1d",#REF!)),0,1),2)*($G17)*$H17/10^3+IF(ISERR(SEARCH("2n",#REF!)),IF(ISERR(SEARCH("1n",#REF!)),0,1),2)*($F17)*$H17/10^3,"")</f>
        <v/>
      </c>
      <c r="O17" s="250" t="str">
        <f>IFERROR(IF(ISERR(SEARCH("2m",#REF!)),IF(ISERR(SEARCH("1m",#REF!)),0,1),2)*$G17*$F17*$H17/10^6+IF(ISERR(SEARCH("2d",#REF!)),IF(ISERR(SEARCH("1d",#REF!)),0,1),2)*$G17*$E17*$H17/10^6+IF(ISERR(SEARCH("2n",#REF!)),IF(ISERR(SEARCH("1n",#REF!)),0,1),2)*$F17*$E17*$H17/10^6,"")</f>
        <v/>
      </c>
      <c r="P17" s="251" t="str">
        <f>IFERROR(IF(ISERR(SEARCH("2m",#REF!)),IF(ISERR(SEARCH("1m",#REF!)),0,1),2)*$G17*$F17*$H17/10^6+IF(ISERR(SEARCH("2d",#REF!)),IF(ISERR(SEARCH("1d",#REF!)),0,1),2)*$G17*$E17*$H17/10^6+IF(ISERR(SEARCH("2n",#REF!)),IF(ISERR(SEARCH("1n",#REF!)),0,1),2)*$F17*$E17*$H17/10^6,"")</f>
        <v/>
      </c>
      <c r="Q17" s="252">
        <f t="shared" si="4"/>
        <v>1</v>
      </c>
      <c r="R17" s="252" t="str">
        <f t="shared" si="2"/>
        <v>IN</v>
      </c>
      <c r="S17" s="253"/>
      <c r="T17" s="252"/>
      <c r="U17" s="253"/>
      <c r="AA17" s="241"/>
      <c r="AB17" s="241"/>
      <c r="AC17" s="241"/>
    </row>
    <row r="18" spans="1:29" s="254" customFormat="1" ht="50.1" customHeight="1">
      <c r="A18" s="242" t="str">
        <f t="shared" si="0"/>
        <v>RO.FF.02A.R</v>
      </c>
      <c r="B18" s="242" t="str">
        <f t="shared" si="1"/>
        <v>Muc 1.1</v>
      </c>
      <c r="C18" s="243">
        <v>5</v>
      </c>
      <c r="D18" s="255" t="s">
        <v>180</v>
      </c>
      <c r="E18" s="256">
        <v>18</v>
      </c>
      <c r="F18" s="245">
        <v>100</v>
      </c>
      <c r="G18" s="245" t="str">
        <f>$K$6</f>
        <v/>
      </c>
      <c r="H18" s="245" t="str">
        <f>+IFERROR(2*K7,"")</f>
        <v/>
      </c>
      <c r="I18" s="247" t="s">
        <v>178</v>
      </c>
      <c r="J18" s="246"/>
      <c r="K18" s="247"/>
      <c r="L18" s="248" t="s">
        <v>171</v>
      </c>
      <c r="M18" s="249" t="str">
        <f t="shared" si="3"/>
        <v/>
      </c>
      <c r="N18" s="250" t="str">
        <f>IFERROR(IF(ISERR(SEARCH("2d",#REF!)),IF(ISERR(SEARCH("1d",#REF!)),0,1),2)*($G18)*$H18/10^3+IF(ISERR(SEARCH("2n",#REF!)),IF(ISERR(SEARCH("1n",#REF!)),0,1),2)*($F18)*$H18/10^3,"")</f>
        <v/>
      </c>
      <c r="O18" s="250" t="str">
        <f>IFERROR(IF(ISERR(SEARCH("2m",#REF!)),IF(ISERR(SEARCH("1m",#REF!)),0,1),2)*$G18*$F18*$H18/10^6+IF(ISERR(SEARCH("2d",#REF!)),IF(ISERR(SEARCH("1d",#REF!)),0,1),2)*$G18*$E18*$H18/10^6+IF(ISERR(SEARCH("2n",#REF!)),IF(ISERR(SEARCH("1n",#REF!)),0,1),2)*$F18*$E18*$H18/10^6,"")</f>
        <v/>
      </c>
      <c r="P18" s="251" t="str">
        <f>IFERROR(IF(ISERR(SEARCH("2m",#REF!)),IF(ISERR(SEARCH("1m",#REF!)),0,1),2)*$G18*$F18*$H18/10^6+IF(ISERR(SEARCH("2d",#REF!)),IF(ISERR(SEARCH("1d",#REF!)),0,1),2)*$G18*$E18*$H18/10^6+IF(ISERR(SEARCH("2n",#REF!)),IF(ISERR(SEARCH("1n",#REF!)),0,1),2)*$F18*$E18*$H18/10^6,"")</f>
        <v/>
      </c>
      <c r="Q18" s="252">
        <f t="shared" si="4"/>
        <v>1</v>
      </c>
      <c r="R18" s="252" t="str">
        <f t="shared" si="2"/>
        <v>IN</v>
      </c>
      <c r="S18" s="253"/>
      <c r="T18" s="252"/>
      <c r="U18" s="253"/>
      <c r="AA18" s="241"/>
      <c r="AB18" s="241"/>
      <c r="AC18" s="241"/>
    </row>
    <row r="19" spans="1:29" s="254" customFormat="1" ht="50.1" customHeight="1">
      <c r="A19" s="242" t="str">
        <f t="shared" si="0"/>
        <v>RO.FF.02A.R</v>
      </c>
      <c r="B19" s="242" t="str">
        <f t="shared" si="1"/>
        <v>Muc 1.1</v>
      </c>
      <c r="C19" s="243">
        <v>6</v>
      </c>
      <c r="D19" s="255" t="s">
        <v>180</v>
      </c>
      <c r="E19" s="256">
        <v>18</v>
      </c>
      <c r="F19" s="245">
        <v>100</v>
      </c>
      <c r="G19" s="245" t="str">
        <f>IFERROR(IF($L$6-$F$18-$F$18&lt;0,0,$L$6-$F$18-$F$18),"")</f>
        <v/>
      </c>
      <c r="H19" s="245" t="str">
        <f>+IFERROR(2*K7,"")</f>
        <v/>
      </c>
      <c r="I19" s="247" t="s">
        <v>178</v>
      </c>
      <c r="J19" s="246"/>
      <c r="K19" s="247"/>
      <c r="L19" s="248" t="s">
        <v>171</v>
      </c>
      <c r="M19" s="249" t="str">
        <f t="shared" si="3"/>
        <v/>
      </c>
      <c r="N19" s="250" t="str">
        <f>IFERROR(IF(ISERR(SEARCH("2d",#REF!)),IF(ISERR(SEARCH("1d",#REF!)),0,1),2)*($G19)*$H19/10^3+IF(ISERR(SEARCH("2n",#REF!)),IF(ISERR(SEARCH("1n",#REF!)),0,1),2)*($F19)*$H19/10^3,"")</f>
        <v/>
      </c>
      <c r="O19" s="250" t="str">
        <f>IFERROR(IF(ISERR(SEARCH("2m",#REF!)),IF(ISERR(SEARCH("1m",#REF!)),0,1),2)*$G19*$F19*$H19/10^6+IF(ISERR(SEARCH("2d",#REF!)),IF(ISERR(SEARCH("1d",#REF!)),0,1),2)*$G19*$E19*$H19/10^6+IF(ISERR(SEARCH("2n",#REF!)),IF(ISERR(SEARCH("1n",#REF!)),0,1),2)*$F19*$E19*$H19/10^6,"")</f>
        <v/>
      </c>
      <c r="P19" s="251" t="str">
        <f>IFERROR(IF(ISERR(SEARCH("2m",#REF!)),IF(ISERR(SEARCH("1m",#REF!)),0,1),2)*$G19*$F19*$H19/10^6+IF(ISERR(SEARCH("2d",#REF!)),IF(ISERR(SEARCH("1d",#REF!)),0,1),2)*$G19*$E19*$H19/10^6+IF(ISERR(SEARCH("2n",#REF!)),IF(ISERR(SEARCH("1n",#REF!)),0,1),2)*$F19*$E19*$H19/10^6,"")</f>
        <v/>
      </c>
      <c r="Q19" s="252">
        <f t="shared" si="4"/>
        <v>1</v>
      </c>
      <c r="R19" s="252" t="str">
        <f t="shared" si="2"/>
        <v>IN</v>
      </c>
      <c r="S19" s="253"/>
      <c r="T19" s="252"/>
      <c r="U19" s="253"/>
      <c r="AA19" s="241"/>
      <c r="AB19" s="241"/>
      <c r="AC19" s="241"/>
    </row>
    <row r="20" spans="1:29" s="254" customFormat="1" ht="50.1" customHeight="1">
      <c r="A20" s="242" t="str">
        <f t="shared" si="0"/>
        <v>RO.FF.02A.R</v>
      </c>
      <c r="B20" s="242" t="str">
        <f t="shared" si="1"/>
        <v>Muc 1.1</v>
      </c>
      <c r="C20" s="243">
        <v>7</v>
      </c>
      <c r="D20" s="255" t="s">
        <v>180</v>
      </c>
      <c r="E20" s="256">
        <v>18</v>
      </c>
      <c r="F20" s="245">
        <v>100</v>
      </c>
      <c r="G20" s="245">
        <v>100</v>
      </c>
      <c r="H20" s="245" t="str">
        <f>+IFERROR(40*K7,"")</f>
        <v/>
      </c>
      <c r="I20" s="247" t="s">
        <v>178</v>
      </c>
      <c r="J20" s="246" t="s">
        <v>181</v>
      </c>
      <c r="K20" s="247"/>
      <c r="L20" s="248" t="s">
        <v>171</v>
      </c>
      <c r="M20" s="249" t="str">
        <f t="shared" si="3"/>
        <v/>
      </c>
      <c r="N20" s="250" t="str">
        <f>IFERROR(IF(ISERR(SEARCH("2d",#REF!)),IF(ISERR(SEARCH("1d",#REF!)),0,1),2)*($G20)*$H20/10^3+IF(ISERR(SEARCH("2n",#REF!)),IF(ISERR(SEARCH("1n",#REF!)),0,1),2)*($F20)*$H20/10^3,"")</f>
        <v/>
      </c>
      <c r="O20" s="250" t="str">
        <f>IFERROR(IF(ISERR(SEARCH("2m",#REF!)),IF(ISERR(SEARCH("1m",#REF!)),0,1),2)*$G20*$F20*$H20/10^6+IF(ISERR(SEARCH("2d",#REF!)),IF(ISERR(SEARCH("1d",#REF!)),0,1),2)*$G20*$E20*$H20/10^6+IF(ISERR(SEARCH("2n",#REF!)),IF(ISERR(SEARCH("1n",#REF!)),0,1),2)*$F20*$E20*$H20/10^6,"")</f>
        <v/>
      </c>
      <c r="P20" s="251" t="str">
        <f>IFERROR(IF(ISERR(SEARCH("2m",#REF!)),IF(ISERR(SEARCH("1m",#REF!)),0,1),2)*$G20*$F20*$H20/10^6+IF(ISERR(SEARCH("2d",#REF!)),IF(ISERR(SEARCH("1d",#REF!)),0,1),2)*$G20*$E20*$H20/10^6+IF(ISERR(SEARCH("2n",#REF!)),IF(ISERR(SEARCH("1n",#REF!)),0,1),2)*$F20*$E20*$H20/10^6,"")</f>
        <v/>
      </c>
      <c r="Q20" s="252">
        <f t="shared" si="4"/>
        <v>1</v>
      </c>
      <c r="R20" s="252" t="str">
        <f t="shared" si="2"/>
        <v>IN</v>
      </c>
      <c r="S20" s="253"/>
      <c r="T20" s="252"/>
      <c r="U20" s="253"/>
      <c r="AA20" s="241"/>
      <c r="AB20" s="241"/>
      <c r="AC20" s="241"/>
    </row>
    <row r="21" spans="1:29" s="254" customFormat="1" ht="39.950000000000003" customHeight="1">
      <c r="A21" s="242" t="str">
        <f t="shared" si="0"/>
        <v>RO.FF.02A.R</v>
      </c>
      <c r="B21" s="242" t="str">
        <f t="shared" si="1"/>
        <v>Muc 1.1</v>
      </c>
      <c r="C21" s="243">
        <v>8</v>
      </c>
      <c r="D21" s="255" t="s">
        <v>137</v>
      </c>
      <c r="E21" s="256"/>
      <c r="F21" s="245"/>
      <c r="G21" s="245"/>
      <c r="H21" s="245"/>
      <c r="I21" s="247" t="s">
        <v>138</v>
      </c>
      <c r="J21" s="246"/>
      <c r="K21" s="247"/>
      <c r="L21" s="248" t="s">
        <v>139</v>
      </c>
      <c r="M21" s="249" t="str">
        <f>IFERROR(($K$6*$L$6*4+$L$6*$M$6*2)*10^-6*1.3/0.5*$K$7,"")</f>
        <v/>
      </c>
      <c r="N21" s="250">
        <f>IF(ISERR(SEARCH("2d",#REF!)),IF(ISERR(SEARCH("1d",#REF!)),0,1),2)*($G21)*$H21/10^3+IF(ISERR(SEARCH("2n",#REF!)),IF(ISERR(SEARCH("1n",#REF!)),0,1),2)*($F21)*$H21/10^3</f>
        <v>0</v>
      </c>
      <c r="O21" s="250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P21" s="251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Q21" s="252">
        <f t="shared" si="4"/>
        <v>1</v>
      </c>
      <c r="R21" s="252" t="str">
        <f t="shared" si="2"/>
        <v>IN</v>
      </c>
      <c r="S21" s="253"/>
      <c r="T21" s="252"/>
      <c r="U21" s="253"/>
      <c r="AA21" s="241"/>
      <c r="AB21" s="241"/>
      <c r="AC21" s="241"/>
    </row>
    <row r="22" spans="1:29" s="254" customFormat="1" ht="39.950000000000003" customHeight="1">
      <c r="A22" s="242" t="str">
        <f t="shared" si="0"/>
        <v>RO.FF.02A.R</v>
      </c>
      <c r="B22" s="242" t="str">
        <f t="shared" si="1"/>
        <v>Muc 1.1</v>
      </c>
      <c r="C22" s="243">
        <v>9</v>
      </c>
      <c r="D22" s="255" t="s">
        <v>140</v>
      </c>
      <c r="E22" s="256"/>
      <c r="F22" s="245"/>
      <c r="G22" s="245"/>
      <c r="H22" s="245"/>
      <c r="I22" s="247" t="s">
        <v>141</v>
      </c>
      <c r="J22" s="246"/>
      <c r="K22" s="247"/>
      <c r="L22" s="248" t="s">
        <v>139</v>
      </c>
      <c r="M22" s="249" t="str">
        <f>IFERROR(($K$6*$L$6*4+$L$6*$M$6*2)*10^-6*1.3/1.2*$K$7,"")</f>
        <v/>
      </c>
      <c r="N22" s="250">
        <f>IF(ISERR(SEARCH("2d",#REF!)),IF(ISERR(SEARCH("1d",#REF!)),0,1),2)*($G22)*$H22/10^3+IF(ISERR(SEARCH("2n",#REF!)),IF(ISERR(SEARCH("1n",#REF!)),0,1),2)*($F22)*$H22/10^3</f>
        <v>0</v>
      </c>
      <c r="O22" s="250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P22" s="251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Q22" s="252">
        <f t="shared" si="4"/>
        <v>1</v>
      </c>
      <c r="R22" s="252" t="str">
        <f t="shared" si="2"/>
        <v>IN</v>
      </c>
      <c r="S22" s="253"/>
      <c r="T22" s="252"/>
      <c r="U22" s="253"/>
      <c r="AA22" s="241"/>
      <c r="AB22" s="241"/>
      <c r="AC22" s="241"/>
    </row>
    <row r="23" spans="1:29" s="254" customFormat="1" ht="39.950000000000003" customHeight="1">
      <c r="A23" s="242" t="str">
        <f t="shared" si="0"/>
        <v>RO.FF.02A.R</v>
      </c>
      <c r="B23" s="242" t="str">
        <f t="shared" si="1"/>
        <v>Muc 1.1</v>
      </c>
      <c r="C23" s="243">
        <v>10</v>
      </c>
      <c r="D23" s="255" t="s">
        <v>182</v>
      </c>
      <c r="E23" s="256"/>
      <c r="F23" s="245"/>
      <c r="G23" s="245"/>
      <c r="H23" s="245"/>
      <c r="I23" s="247" t="s">
        <v>183</v>
      </c>
      <c r="J23" s="246"/>
      <c r="K23" s="247"/>
      <c r="L23" s="248" t="s">
        <v>139</v>
      </c>
      <c r="M23" s="249" t="str">
        <f>IFERROR(($K$6*8+$L$6*8+$M$6*80)*10^-3*$K$7,"")</f>
        <v/>
      </c>
      <c r="N23" s="250">
        <f>IF(ISERR(SEARCH("2d",#REF!)),IF(ISERR(SEARCH("1d",#REF!)),0,1),2)*($G23)*$H23/10^3+IF(ISERR(SEARCH("2n",#REF!)),IF(ISERR(SEARCH("1n",#REF!)),0,1),2)*($F23)*$H23/10^3</f>
        <v>0</v>
      </c>
      <c r="O23" s="250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P23" s="251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Q23" s="252">
        <f t="shared" si="4"/>
        <v>1</v>
      </c>
      <c r="R23" s="252" t="str">
        <f t="shared" si="2"/>
        <v>IN</v>
      </c>
      <c r="S23" s="253"/>
      <c r="T23" s="252"/>
      <c r="U23" s="253"/>
      <c r="AA23" s="241"/>
      <c r="AB23" s="241"/>
      <c r="AC23" s="241"/>
    </row>
    <row r="24" spans="1:29" s="254" customFormat="1" ht="39.950000000000003" hidden="1" customHeight="1">
      <c r="A24" s="242" t="str">
        <f t="shared" si="0"/>
        <v/>
      </c>
      <c r="B24" s="242" t="str">
        <f t="shared" si="1"/>
        <v/>
      </c>
      <c r="C24" s="243"/>
      <c r="D24" s="255"/>
      <c r="E24" s="256"/>
      <c r="F24" s="245"/>
      <c r="G24" s="245"/>
      <c r="H24" s="245"/>
      <c r="I24" s="247"/>
      <c r="J24" s="246"/>
      <c r="K24" s="247"/>
      <c r="L24" s="248"/>
      <c r="M24" s="249">
        <f t="shared" ref="M24:M31" si="5">IF(OR(L24="Con",L24="Cụm",L24="Hệ"),H24,IF(L24="Thanh",(G24*H24/2400),IF(L24="Tấm",(F24*G24*H24)/(1220*2440),IF(L24="Md",G24*H24/1000,IF(L24="M2",F24*G24*H24/10^6,IF(L24="M3",E24*F24*G24*H24/10^9,0))))))</f>
        <v>0</v>
      </c>
      <c r="N24" s="250">
        <f>IF(ISERR(SEARCH("2d",#REF!)),IF(ISERR(SEARCH("1d",#REF!)),0,1),2)*($G24)*$H24/10^3+IF(ISERR(SEARCH("2n",#REF!)),IF(ISERR(SEARCH("1n",#REF!)),0,1),2)*($F24)*$H24/10^3</f>
        <v>0</v>
      </c>
      <c r="O24" s="250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P24" s="251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Q24" s="252" t="str">
        <f t="shared" si="4"/>
        <v/>
      </c>
      <c r="R24" s="252" t="str">
        <f t="shared" si="2"/>
        <v/>
      </c>
      <c r="S24" s="253"/>
      <c r="T24" s="252"/>
      <c r="U24" s="253"/>
      <c r="AA24" s="241"/>
      <c r="AB24" s="241"/>
      <c r="AC24" s="241"/>
    </row>
    <row r="25" spans="1:29" s="254" customFormat="1" ht="39.950000000000003" hidden="1" customHeight="1">
      <c r="A25" s="242" t="str">
        <f t="shared" si="0"/>
        <v/>
      </c>
      <c r="B25" s="242" t="str">
        <f t="shared" si="1"/>
        <v/>
      </c>
      <c r="C25" s="243"/>
      <c r="D25" s="255"/>
      <c r="E25" s="256"/>
      <c r="F25" s="245"/>
      <c r="G25" s="245"/>
      <c r="H25" s="245"/>
      <c r="I25" s="247"/>
      <c r="J25" s="246"/>
      <c r="K25" s="247"/>
      <c r="L25" s="248"/>
      <c r="M25" s="249">
        <f t="shared" si="5"/>
        <v>0</v>
      </c>
      <c r="N25" s="250">
        <f>IF(ISERR(SEARCH("2d",#REF!)),IF(ISERR(SEARCH("1d",#REF!)),0,1),2)*($G25)*$H25/10^3+IF(ISERR(SEARCH("2n",#REF!)),IF(ISERR(SEARCH("1n",#REF!)),0,1),2)*($F25)*$H25/10^3</f>
        <v>0</v>
      </c>
      <c r="O25" s="250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P25" s="251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Q25" s="252" t="str">
        <f t="shared" si="4"/>
        <v/>
      </c>
      <c r="R25" s="252" t="str">
        <f t="shared" si="2"/>
        <v/>
      </c>
      <c r="S25" s="253"/>
      <c r="T25" s="252"/>
      <c r="U25" s="253"/>
      <c r="AA25" s="241"/>
      <c r="AB25" s="241"/>
      <c r="AC25" s="241"/>
    </row>
    <row r="26" spans="1:29" s="254" customFormat="1" ht="39.950000000000003" hidden="1" customHeight="1">
      <c r="A26" s="242" t="str">
        <f t="shared" si="0"/>
        <v/>
      </c>
      <c r="B26" s="242" t="str">
        <f t="shared" si="1"/>
        <v/>
      </c>
      <c r="C26" s="257"/>
      <c r="D26" s="255"/>
      <c r="E26" s="256"/>
      <c r="F26" s="245"/>
      <c r="G26" s="245"/>
      <c r="H26" s="245"/>
      <c r="I26" s="247"/>
      <c r="J26" s="246"/>
      <c r="K26" s="247"/>
      <c r="L26" s="248"/>
      <c r="M26" s="249">
        <f t="shared" si="5"/>
        <v>0</v>
      </c>
      <c r="N26" s="258">
        <f>IF(ISERR(SEARCH("2d",#REF!)),IF(ISERR(SEARCH("1d",#REF!)),0,1),2)*($G26)*$H26/10^3+IF(ISERR(SEARCH("2n",#REF!)),IF(ISERR(SEARCH("1n",#REF!)),0,1),2)*($F26)*$H26/10^3</f>
        <v>0</v>
      </c>
      <c r="O26" s="258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P26" s="258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Q26" s="252" t="str">
        <f t="shared" si="4"/>
        <v/>
      </c>
      <c r="R26" s="252" t="str">
        <f t="shared" si="2"/>
        <v/>
      </c>
      <c r="S26" s="253"/>
      <c r="T26" s="252"/>
      <c r="U26" s="253"/>
      <c r="AA26" s="241"/>
      <c r="AB26" s="241"/>
      <c r="AC26" s="241"/>
    </row>
    <row r="27" spans="1:29" s="241" customFormat="1" ht="39.950000000000003" hidden="1" customHeight="1">
      <c r="A27" s="230" t="str">
        <f t="shared" si="0"/>
        <v/>
      </c>
      <c r="B27" s="230" t="str">
        <f t="shared" si="1"/>
        <v/>
      </c>
      <c r="C27" s="245"/>
      <c r="D27" s="244"/>
      <c r="E27" s="245"/>
      <c r="F27" s="245"/>
      <c r="G27" s="245"/>
      <c r="H27" s="245"/>
      <c r="I27" s="244"/>
      <c r="J27" s="244"/>
      <c r="K27" s="247"/>
      <c r="L27" s="248"/>
      <c r="M27" s="249">
        <f t="shared" si="5"/>
        <v>0</v>
      </c>
      <c r="N27" s="258">
        <f>IF(ISERR(SEARCH("2d",#REF!)),IF(ISERR(SEARCH("1d",#REF!)),0,1),2)*($G27)*$H27/10^3+IF(ISERR(SEARCH("2n",#REF!)),IF(ISERR(SEARCH("1n",#REF!)),0,1),2)*($F27)*$H27/10^3</f>
        <v>0</v>
      </c>
      <c r="O27" s="258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P27" s="258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Q27" s="240" t="str">
        <f t="shared" si="4"/>
        <v/>
      </c>
      <c r="R27" s="240" t="str">
        <f t="shared" si="2"/>
        <v/>
      </c>
      <c r="S27" s="110"/>
      <c r="T27" s="240"/>
      <c r="U27" s="110"/>
    </row>
    <row r="28" spans="1:29" s="241" customFormat="1" ht="39.950000000000003" hidden="1" customHeight="1">
      <c r="A28" s="230" t="str">
        <f t="shared" si="0"/>
        <v/>
      </c>
      <c r="B28" s="230" t="str">
        <f t="shared" si="1"/>
        <v/>
      </c>
      <c r="C28" s="259"/>
      <c r="D28" s="260"/>
      <c r="E28" s="259"/>
      <c r="F28" s="259"/>
      <c r="G28" s="259"/>
      <c r="H28" s="259"/>
      <c r="I28" s="260"/>
      <c r="J28" s="244"/>
      <c r="K28" s="247"/>
      <c r="L28" s="248"/>
      <c r="M28" s="249">
        <f t="shared" si="5"/>
        <v>0</v>
      </c>
      <c r="N28" s="258">
        <f>IF(ISERR(SEARCH("2d",#REF!)),IF(ISERR(SEARCH("1d",#REF!)),0,1),2)*($G28+80)*$H28/10^3+IF(ISERR(SEARCH("2n",#REF!)),IF(ISERR(SEARCH("1n",#REF!)),0,1),2)*($F28+80)*$H28/10^3</f>
        <v>0</v>
      </c>
      <c r="O28" s="258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P28" s="258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Q28" s="240" t="str">
        <f t="shared" si="4"/>
        <v/>
      </c>
      <c r="R28" s="240" t="str">
        <f t="shared" si="2"/>
        <v/>
      </c>
      <c r="S28" s="110"/>
      <c r="T28" s="240"/>
      <c r="U28" s="110"/>
    </row>
    <row r="29" spans="1:29" s="241" customFormat="1" ht="39.950000000000003" hidden="1" customHeight="1">
      <c r="A29" s="230" t="str">
        <f t="shared" si="0"/>
        <v/>
      </c>
      <c r="B29" s="230" t="str">
        <f t="shared" si="1"/>
        <v/>
      </c>
      <c r="C29" s="245"/>
      <c r="D29" s="244"/>
      <c r="E29" s="245"/>
      <c r="F29" s="245"/>
      <c r="G29" s="245"/>
      <c r="H29" s="245"/>
      <c r="I29" s="244"/>
      <c r="J29" s="244"/>
      <c r="K29" s="247"/>
      <c r="L29" s="248"/>
      <c r="M29" s="249">
        <f t="shared" si="5"/>
        <v>0</v>
      </c>
      <c r="N29" s="258">
        <f>IF(ISERR(SEARCH("2d",#REF!)),IF(ISERR(SEARCH("1d",#REF!)),0,1),2)*($G29)*$H29/10^3+IF(ISERR(SEARCH("2n",#REF!)),IF(ISERR(SEARCH("1n",#REF!)),0,1),2)*($F29)*$H29/10^3</f>
        <v>0</v>
      </c>
      <c r="O29" s="258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P29" s="258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Q29" s="240" t="str">
        <f t="shared" si="4"/>
        <v/>
      </c>
      <c r="R29" s="240" t="str">
        <f t="shared" si="2"/>
        <v/>
      </c>
      <c r="S29" s="110"/>
      <c r="T29" s="240"/>
      <c r="U29" s="110"/>
    </row>
    <row r="30" spans="1:29" s="241" customFormat="1" ht="39.950000000000003" hidden="1" customHeight="1">
      <c r="A30" s="230" t="str">
        <f t="shared" si="0"/>
        <v/>
      </c>
      <c r="B30" s="230" t="str">
        <f t="shared" si="1"/>
        <v/>
      </c>
      <c r="C30" s="259"/>
      <c r="D30" s="260"/>
      <c r="E30" s="259"/>
      <c r="F30" s="259"/>
      <c r="G30" s="259"/>
      <c r="H30" s="259"/>
      <c r="I30" s="260"/>
      <c r="J30" s="244"/>
      <c r="K30" s="247"/>
      <c r="L30" s="248"/>
      <c r="M30" s="249">
        <f t="shared" si="5"/>
        <v>0</v>
      </c>
      <c r="N30" s="258">
        <f>IF(ISERR(SEARCH("2d",#REF!)),IF(ISERR(SEARCH("1d",#REF!)),0,1),2)*($G30+80)*$H30/10^3+IF(ISERR(SEARCH("2n",#REF!)),IF(ISERR(SEARCH("1n",#REF!)),0,1),2)*($F30+80)*$H30/10^3</f>
        <v>0</v>
      </c>
      <c r="O30" s="258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P30" s="258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Q30" s="240" t="str">
        <f t="shared" si="4"/>
        <v/>
      </c>
      <c r="R30" s="240" t="str">
        <f t="shared" si="2"/>
        <v/>
      </c>
      <c r="S30" s="110"/>
      <c r="T30" s="240"/>
      <c r="U30" s="110"/>
    </row>
    <row r="31" spans="1:29" s="241" customFormat="1" ht="39.950000000000003" hidden="1" customHeight="1">
      <c r="A31" s="230" t="str">
        <f t="shared" si="0"/>
        <v/>
      </c>
      <c r="B31" s="230" t="str">
        <f t="shared" si="1"/>
        <v/>
      </c>
      <c r="C31" s="259"/>
      <c r="D31" s="260"/>
      <c r="E31" s="259"/>
      <c r="F31" s="259"/>
      <c r="G31" s="259"/>
      <c r="H31" s="259"/>
      <c r="I31" s="260"/>
      <c r="J31" s="244"/>
      <c r="K31" s="247" t="s">
        <v>188</v>
      </c>
      <c r="L31" s="248"/>
      <c r="M31" s="249">
        <f t="shared" si="5"/>
        <v>0</v>
      </c>
      <c r="N31" s="258">
        <f>IF(ISERR(SEARCH("2d",#REF!)),IF(ISERR(SEARCH("1d",#REF!)),0,1),2)*($G31+80)*$H31/10^3+IF(ISERR(SEARCH("2n",#REF!)),IF(ISERR(SEARCH("1n",#REF!)),0,1),2)*($F31+80)*$H31/10^3</f>
        <v>0</v>
      </c>
      <c r="O31" s="258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P31" s="258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Q31" s="240" t="str">
        <f t="shared" si="4"/>
        <v/>
      </c>
      <c r="R31" s="240" t="str">
        <f t="shared" si="2"/>
        <v/>
      </c>
      <c r="S31" s="110"/>
      <c r="T31" s="240"/>
      <c r="U31" s="110"/>
    </row>
    <row r="32" spans="1:29" s="241" customFormat="1" ht="35.1" customHeight="1" thickBot="1">
      <c r="A32" s="230" t="str">
        <f t="shared" si="0"/>
        <v>RO.FF.02A.R</v>
      </c>
      <c r="B32" s="230" t="str">
        <f t="shared" si="1"/>
        <v>Muc 1.1</v>
      </c>
      <c r="C32" s="261"/>
      <c r="D32" s="262" t="s">
        <v>38</v>
      </c>
      <c r="E32" s="263"/>
      <c r="F32" s="263"/>
      <c r="G32" s="263"/>
      <c r="H32" s="263"/>
      <c r="I32" s="263"/>
      <c r="J32" s="264"/>
      <c r="K32" s="265"/>
      <c r="L32" s="266"/>
      <c r="M32" s="266"/>
      <c r="N32" s="267">
        <f>SUM(N13:N30)</f>
        <v>0</v>
      </c>
      <c r="O32" s="267">
        <f>SUM(O13:O30)</f>
        <v>0</v>
      </c>
      <c r="P32" s="268">
        <f>SUM(P13:P30)</f>
        <v>0</v>
      </c>
      <c r="Q32" s="240">
        <f t="shared" si="4"/>
        <v>1</v>
      </c>
      <c r="R32" s="240" t="str">
        <f>IF(OR(C32&lt;&gt;"",D32&lt;&gt;""),"IN","")</f>
        <v>IN</v>
      </c>
      <c r="S32" s="110"/>
      <c r="T32" s="240"/>
      <c r="U32" s="110"/>
    </row>
    <row r="33" spans="3:21" ht="27" customHeight="1">
      <c r="D33" s="82" t="s">
        <v>44</v>
      </c>
      <c r="E33" s="34"/>
      <c r="F33" s="34"/>
      <c r="G33" s="34"/>
      <c r="H33" s="34"/>
      <c r="I33" s="34"/>
      <c r="J33" s="8"/>
      <c r="K33" s="34"/>
      <c r="L33" s="34"/>
      <c r="M33" s="34"/>
      <c r="N33" s="7"/>
      <c r="P33" s="7"/>
      <c r="Q33" s="8"/>
      <c r="R33" s="69" t="s">
        <v>73</v>
      </c>
      <c r="S33" s="32"/>
      <c r="T33" s="32"/>
      <c r="U33" s="32"/>
    </row>
    <row r="34" spans="3:21" ht="25.35" customHeight="1">
      <c r="C34" s="3"/>
      <c r="D34" s="35"/>
      <c r="E34" s="9"/>
      <c r="F34" s="36"/>
      <c r="G34" s="37"/>
      <c r="H34" s="36"/>
      <c r="I34" s="36"/>
      <c r="J34" s="11"/>
      <c r="K34" s="71" t="str">
        <f ca="1">"Ngày "&amp;DAY(NOW())&amp;" tháng "&amp;MONTH(NOW())&amp;" năm "&amp;YEAR(NOW())</f>
        <v>Ngày 20 tháng 6 năm 2026</v>
      </c>
      <c r="L34" s="8"/>
      <c r="M34" s="8"/>
      <c r="N34" s="40"/>
      <c r="O34" s="3"/>
      <c r="P34" s="41"/>
      <c r="Q34" s="11"/>
      <c r="R34" s="69" t="s">
        <v>73</v>
      </c>
      <c r="S34" s="32"/>
      <c r="T34" s="32"/>
      <c r="U34" s="32"/>
    </row>
    <row r="35" spans="3:21" ht="25.35" customHeight="1">
      <c r="C35" s="3"/>
      <c r="D35" s="3"/>
      <c r="E35" s="9"/>
      <c r="F35" s="36"/>
      <c r="G35" s="71" t="s">
        <v>48</v>
      </c>
      <c r="H35" s="36"/>
      <c r="I35" s="36"/>
      <c r="J35" s="11"/>
      <c r="K35" s="71" t="s">
        <v>55</v>
      </c>
      <c r="L35" s="8"/>
      <c r="M35" s="8"/>
      <c r="N35" s="40"/>
      <c r="O35" s="3"/>
      <c r="P35" s="41"/>
      <c r="Q35" s="11"/>
      <c r="R35" s="69" t="s">
        <v>73</v>
      </c>
      <c r="S35" s="32"/>
      <c r="T35" s="32"/>
      <c r="U35" s="32"/>
    </row>
    <row r="36" spans="3:21" ht="25.35" customHeight="1">
      <c r="C36" s="3"/>
      <c r="D36" s="3"/>
      <c r="E36" s="9"/>
      <c r="F36" s="36"/>
      <c r="G36" s="42"/>
      <c r="H36" s="36"/>
      <c r="I36" s="36"/>
      <c r="J36" s="11"/>
      <c r="K36" s="37"/>
      <c r="L36" s="8"/>
      <c r="M36" s="8"/>
      <c r="N36" s="40"/>
      <c r="O36" s="3"/>
      <c r="P36" s="41"/>
      <c r="Q36" s="11"/>
      <c r="R36" s="69" t="s">
        <v>73</v>
      </c>
      <c r="S36" s="32"/>
      <c r="T36" s="32"/>
      <c r="U36" s="32"/>
    </row>
    <row r="37" spans="3:21" ht="25.35" customHeight="1">
      <c r="C37" s="3"/>
      <c r="D37" s="3"/>
      <c r="E37" s="9"/>
      <c r="F37" s="36"/>
      <c r="G37" s="42"/>
      <c r="H37" s="36"/>
      <c r="I37" s="36"/>
      <c r="J37" s="11"/>
      <c r="K37" s="37"/>
      <c r="L37" s="8"/>
      <c r="M37" s="8"/>
      <c r="N37" s="40"/>
      <c r="O37" s="3"/>
      <c r="P37" s="41"/>
      <c r="Q37" s="11"/>
      <c r="R37" s="69" t="s">
        <v>73</v>
      </c>
      <c r="S37" s="32"/>
      <c r="T37" s="32"/>
      <c r="U37" s="32"/>
    </row>
    <row r="38" spans="3:21" ht="25.35" customHeight="1">
      <c r="C38" s="3"/>
      <c r="D38" s="3"/>
      <c r="E38" s="9"/>
      <c r="F38" s="36"/>
      <c r="G38" s="38"/>
      <c r="H38" s="36"/>
      <c r="I38" s="38"/>
      <c r="J38" s="11"/>
      <c r="K38" s="37"/>
      <c r="L38" s="8"/>
      <c r="M38" s="8"/>
      <c r="N38" s="40"/>
      <c r="O38" s="3"/>
      <c r="P38" s="41"/>
      <c r="Q38" s="11"/>
      <c r="R38" s="69" t="s">
        <v>73</v>
      </c>
      <c r="S38" s="32"/>
      <c r="T38" s="32"/>
      <c r="U38" s="32"/>
    </row>
    <row r="39" spans="3:21" ht="25.35" customHeight="1">
      <c r="C39" s="3"/>
      <c r="D39" s="3"/>
      <c r="E39" s="9"/>
      <c r="F39" s="36"/>
      <c r="G39" s="37" t="s">
        <v>45</v>
      </c>
      <c r="H39" s="36"/>
      <c r="I39" s="40"/>
      <c r="J39" s="11"/>
      <c r="K39" s="37" t="str">
        <f>'BOM_Phan II'!P444</f>
        <v>Đặng Quốc Dự</v>
      </c>
      <c r="L39" s="8"/>
      <c r="M39" s="8"/>
      <c r="N39" s="40"/>
      <c r="O39" s="3"/>
      <c r="P39" s="41"/>
      <c r="Q39" s="11"/>
      <c r="R39" s="69" t="s">
        <v>73</v>
      </c>
      <c r="S39" s="32"/>
      <c r="T39" s="32"/>
      <c r="U39" s="32"/>
    </row>
    <row r="40" spans="3:21" ht="25.35" customHeight="1">
      <c r="C40" s="3"/>
      <c r="D40" s="3"/>
      <c r="E40" s="9"/>
      <c r="F40" s="36"/>
      <c r="G40" s="37"/>
      <c r="H40" s="36"/>
      <c r="I40" s="36"/>
      <c r="J40" s="11"/>
      <c r="K40" s="36"/>
      <c r="L40" s="8"/>
      <c r="M40" s="8"/>
      <c r="N40" s="40"/>
      <c r="O40" s="37"/>
      <c r="P40" s="41"/>
      <c r="Q40" s="11"/>
    </row>
    <row r="41" spans="3:21" ht="25.35" customHeight="1">
      <c r="C41" s="43"/>
      <c r="D41" s="43"/>
      <c r="E41" s="9"/>
      <c r="F41" s="36"/>
      <c r="G41" s="37"/>
      <c r="H41" s="36"/>
      <c r="I41" s="36"/>
      <c r="J41" s="11"/>
      <c r="K41" s="36"/>
      <c r="L41" s="8"/>
      <c r="M41" s="8"/>
      <c r="N41" s="40"/>
      <c r="O41" s="37"/>
      <c r="P41" s="41"/>
      <c r="Q41" s="11"/>
    </row>
    <row r="42" spans="3:21" ht="25.35" customHeight="1">
      <c r="C42" s="3"/>
      <c r="D42" s="3"/>
      <c r="E42" s="9"/>
      <c r="F42" s="36"/>
      <c r="G42" s="37"/>
      <c r="H42" s="36"/>
      <c r="I42" s="36"/>
      <c r="J42" s="11"/>
      <c r="K42" s="36"/>
      <c r="L42" s="8"/>
      <c r="M42" s="8"/>
      <c r="N42" s="40"/>
      <c r="O42" s="37"/>
      <c r="P42" s="41"/>
      <c r="Q42" s="11"/>
    </row>
    <row r="43" spans="3:21" ht="25.35" customHeight="1">
      <c r="C43" s="3"/>
      <c r="D43" s="3"/>
      <c r="E43" s="9"/>
      <c r="F43" s="44"/>
      <c r="G43" s="99"/>
      <c r="H43" s="44"/>
      <c r="I43" s="8"/>
      <c r="J43" s="45"/>
      <c r="K43" s="44"/>
      <c r="L43" s="8"/>
      <c r="M43" s="8"/>
      <c r="N43" s="406"/>
      <c r="O43" s="406"/>
      <c r="P43" s="406"/>
      <c r="Q43" s="45"/>
    </row>
  </sheetData>
  <sheetProtection formatCells="0" formatColumns="0" formatRows="0" insertColumns="0" insertRows="0" insertHyperlinks="0" deleteColumns="0" deleteRows="0" sort="0" autoFilter="0" pivotTables="0"/>
  <autoFilter ref="C12:R39" xr:uid="{842A61C4-7B4F-41B1-8FE6-0A0C645AF4DB}">
    <filterColumn colId="15">
      <customFilters>
        <customFilter operator="notEqual" val=" "/>
      </customFilters>
    </filterColumn>
  </autoFilter>
  <mergeCells count="29">
    <mergeCell ref="N43:P43"/>
    <mergeCell ref="K11:K12"/>
    <mergeCell ref="L11:L12"/>
    <mergeCell ref="M11:M12"/>
    <mergeCell ref="N11:N12"/>
    <mergeCell ref="O11:P11"/>
    <mergeCell ref="Q11:Q12"/>
    <mergeCell ref="C9:D9"/>
    <mergeCell ref="C10:P10"/>
    <mergeCell ref="A11:A12"/>
    <mergeCell ref="B11:B12"/>
    <mergeCell ref="C11:C12"/>
    <mergeCell ref="D11:D12"/>
    <mergeCell ref="E11:G11"/>
    <mergeCell ref="H11:H12"/>
    <mergeCell ref="I11:I12"/>
    <mergeCell ref="J11:J12"/>
    <mergeCell ref="C8:D8"/>
    <mergeCell ref="C1:E3"/>
    <mergeCell ref="F1:J3"/>
    <mergeCell ref="L1:P1"/>
    <mergeCell ref="S1:U2"/>
    <mergeCell ref="L2:P2"/>
    <mergeCell ref="L3:P3"/>
    <mergeCell ref="C4:D4"/>
    <mergeCell ref="C5:D6"/>
    <mergeCell ref="E5:I6"/>
    <mergeCell ref="J5:J6"/>
    <mergeCell ref="C7:D7"/>
  </mergeCells>
  <conditionalFormatting sqref="K14:L31">
    <cfRule type="expression" dxfId="15" priority="4">
      <formula>K14="LỖI DỮ LIỆU"</formula>
    </cfRule>
  </conditionalFormatting>
  <conditionalFormatting sqref="K14:P31">
    <cfRule type="cellIs" dxfId="14" priority="2" operator="equal">
      <formula>0</formula>
    </cfRule>
  </conditionalFormatting>
  <conditionalFormatting sqref="M14:M31">
    <cfRule type="cellIs" dxfId="13" priority="1" operator="equal">
      <formula>0</formula>
    </cfRule>
    <cfRule type="cellIs" dxfId="12" priority="3" operator="equal">
      <formula>0</formula>
    </cfRule>
  </conditionalFormatting>
  <dataValidations count="3">
    <dataValidation type="list" allowBlank="1" showInputMessage="1" showErrorMessage="1" sqref="G39" xr:uid="{E2FDE50D-7A24-49EA-8DC7-EA1841D382C6}">
      <formula1>$AB$2:$AB$3</formula1>
    </dataValidation>
    <dataValidation type="list" allowBlank="1" showInputMessage="1" showErrorMessage="1" sqref="L32" xr:uid="{70CFB2BC-A3D4-4B49-B5E2-8A34C2DF7702}">
      <formula1>$Z$2:$Z$10</formula1>
    </dataValidation>
    <dataValidation type="list" allowBlank="1" showInputMessage="1" showErrorMessage="1" sqref="L30:L31 L28" xr:uid="{E4916F10-8DDB-45D0-9DA8-43FCBB0D682D}">
      <formula1>$AC$4:$AC$7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12337-ABDE-4C28-8A44-1802BF33902A}">
  <sheetPr codeName="Sheet10" filterMode="1">
    <tabColor rgb="FFFFFF00"/>
  </sheetPr>
  <dimension ref="A1:AF45"/>
  <sheetViews>
    <sheetView view="pageBreakPreview" zoomScale="70" zoomScaleNormal="55" zoomScaleSheetLayoutView="70" workbookViewId="0">
      <pane ySplit="12" topLeftCell="A22" activePane="bottomLeft" state="frozen"/>
      <selection activeCell="C28" sqref="C28:P35"/>
      <selection pane="bottomLeft" activeCell="C28" sqref="C28:P35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5703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9.14062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6" width="9.5703125" style="15" customWidth="1"/>
    <col min="17" max="17" width="4.85546875" style="16" customWidth="1"/>
    <col min="18" max="21" width="8.85546875" style="3" customWidth="1"/>
    <col min="22" max="25" width="4.85546875" style="3"/>
    <col min="26" max="26" width="11.85546875" style="3" customWidth="1"/>
    <col min="27" max="27" width="20.7109375" style="3" hidden="1" customWidth="1"/>
    <col min="28" max="28" width="13.7109375" style="3" hidden="1" customWidth="1"/>
    <col min="29" max="29" width="22.140625" style="3" hidden="1" customWidth="1"/>
    <col min="30" max="31" width="0" style="3" hidden="1" customWidth="1"/>
    <col min="32" max="32" width="13.7109375" style="3" hidden="1" customWidth="1"/>
    <col min="33" max="16384" width="4.85546875" style="3"/>
  </cols>
  <sheetData>
    <row r="1" spans="1:32" ht="27.75" customHeight="1">
      <c r="C1" s="388"/>
      <c r="D1" s="389"/>
      <c r="E1" s="390"/>
      <c r="F1" s="361" t="s">
        <v>184</v>
      </c>
      <c r="G1" s="362"/>
      <c r="H1" s="362"/>
      <c r="I1" s="362"/>
      <c r="J1" s="363"/>
      <c r="K1" s="145" t="s">
        <v>29</v>
      </c>
      <c r="L1" s="285" t="s">
        <v>43</v>
      </c>
      <c r="M1" s="286"/>
      <c r="N1" s="286"/>
      <c r="O1" s="286"/>
      <c r="P1" s="287"/>
      <c r="Q1" s="110"/>
      <c r="S1" s="373" t="s">
        <v>65</v>
      </c>
      <c r="T1" s="374"/>
      <c r="U1" s="375"/>
    </row>
    <row r="2" spans="1:32" ht="27.75" customHeight="1" thickBot="1">
      <c r="C2" s="391"/>
      <c r="D2" s="392"/>
      <c r="E2" s="393"/>
      <c r="F2" s="364"/>
      <c r="G2" s="365"/>
      <c r="H2" s="365"/>
      <c r="I2" s="365"/>
      <c r="J2" s="366"/>
      <c r="K2" s="27" t="s">
        <v>30</v>
      </c>
      <c r="L2" s="358"/>
      <c r="M2" s="359"/>
      <c r="N2" s="359"/>
      <c r="O2" s="359"/>
      <c r="P2" s="360"/>
      <c r="Q2" s="219"/>
      <c r="S2" s="376"/>
      <c r="T2" s="377"/>
      <c r="U2" s="378"/>
      <c r="Z2" s="220"/>
      <c r="AA2" s="30" t="s">
        <v>127</v>
      </c>
      <c r="AB2" s="30" t="s">
        <v>64</v>
      </c>
      <c r="AC2" s="30"/>
      <c r="AD2" s="30"/>
      <c r="AE2" s="30"/>
    </row>
    <row r="3" spans="1:32" ht="27.75" customHeight="1" thickBot="1">
      <c r="C3" s="394"/>
      <c r="D3" s="395"/>
      <c r="E3" s="396"/>
      <c r="F3" s="367"/>
      <c r="G3" s="368"/>
      <c r="H3" s="368"/>
      <c r="I3" s="368"/>
      <c r="J3" s="369"/>
      <c r="K3" s="27" t="s">
        <v>31</v>
      </c>
      <c r="L3" s="358"/>
      <c r="M3" s="359"/>
      <c r="N3" s="359"/>
      <c r="O3" s="359"/>
      <c r="P3" s="360"/>
      <c r="Q3" s="221"/>
      <c r="S3" s="48"/>
      <c r="T3" s="100">
        <f>'BOM_Phan II'!Y3</f>
        <v>1</v>
      </c>
      <c r="U3" s="48"/>
      <c r="Z3" s="220"/>
      <c r="AA3" s="30" t="s">
        <v>128</v>
      </c>
      <c r="AB3" s="30"/>
      <c r="AC3" s="30"/>
      <c r="AD3" s="30"/>
      <c r="AE3" s="30"/>
      <c r="AF3" s="3" t="s">
        <v>127</v>
      </c>
    </row>
    <row r="4" spans="1:32" ht="25.35" customHeight="1">
      <c r="C4" s="402" t="s">
        <v>25</v>
      </c>
      <c r="D4" s="403"/>
      <c r="E4" s="102" t="str">
        <f>'BOM_Phan II'!E4</f>
        <v>WINK HOTEL HỒ TÂY - HÀ NỘI</v>
      </c>
      <c r="F4" s="92"/>
      <c r="G4" s="92"/>
      <c r="H4" s="92"/>
      <c r="I4" s="92"/>
      <c r="J4" s="128" t="s">
        <v>24</v>
      </c>
      <c r="K4" s="222" t="str">
        <f>'BOM_Phan II'!P4</f>
        <v>2543_WINK HOTEL_CT06</v>
      </c>
      <c r="L4" s="223"/>
      <c r="M4" s="223"/>
      <c r="N4" s="122"/>
      <c r="O4" s="122"/>
      <c r="P4" s="146"/>
      <c r="Q4" s="224"/>
      <c r="Z4" s="220"/>
      <c r="AA4" s="30" t="s">
        <v>89</v>
      </c>
      <c r="AB4" s="30"/>
      <c r="AC4" s="30" t="s">
        <v>74</v>
      </c>
      <c r="AD4" s="30"/>
      <c r="AE4" s="30"/>
      <c r="AF4" s="3" t="s">
        <v>128</v>
      </c>
    </row>
    <row r="5" spans="1:32" ht="25.35" customHeight="1">
      <c r="C5" s="422" t="s">
        <v>28</v>
      </c>
      <c r="D5" s="423"/>
      <c r="E5" s="426" t="str">
        <f>'BOM_Phan II'!E5</f>
        <v>TỦ ÁO Tủ nhỏ trái (Đỏ)</v>
      </c>
      <c r="F5" s="427"/>
      <c r="G5" s="427"/>
      <c r="H5" s="427"/>
      <c r="I5" s="428"/>
      <c r="J5" s="432" t="s">
        <v>27</v>
      </c>
      <c r="K5" s="225" t="s">
        <v>129</v>
      </c>
      <c r="L5" s="225" t="s">
        <v>130</v>
      </c>
      <c r="M5" s="225" t="s">
        <v>131</v>
      </c>
      <c r="N5" s="226"/>
      <c r="O5" s="124"/>
      <c r="P5" s="147"/>
      <c r="Q5" s="224"/>
      <c r="Z5" s="220"/>
      <c r="AA5" s="30" t="s">
        <v>62</v>
      </c>
      <c r="AB5" s="30"/>
      <c r="AC5" s="30" t="s">
        <v>75</v>
      </c>
      <c r="AD5" s="30"/>
      <c r="AE5" s="30"/>
      <c r="AF5" s="3" t="s">
        <v>89</v>
      </c>
    </row>
    <row r="6" spans="1:32" ht="25.35" customHeight="1">
      <c r="C6" s="424"/>
      <c r="D6" s="425"/>
      <c r="E6" s="429"/>
      <c r="F6" s="430"/>
      <c r="G6" s="430"/>
      <c r="H6" s="430"/>
      <c r="I6" s="431"/>
      <c r="J6" s="433"/>
      <c r="K6" s="225" t="str">
        <f>IFERROR(IF('BOM_Phan IV'!T13=5,AVERAGE('BOM_Phan IV'!M13:M406),""),"")</f>
        <v/>
      </c>
      <c r="L6" s="225" t="str">
        <f>IFERROR(IF('BOM_Phan IV'!T13=5,AVERAGE('BOM_Phan IV'!L13:L406),""),"")</f>
        <v/>
      </c>
      <c r="M6" s="225" t="str">
        <f>IFERROR(IF('BOM_Phan IV'!T13=5,AVERAGE('BOM_Phan IV'!K13:K406),""),"")</f>
        <v/>
      </c>
      <c r="N6" s="226"/>
      <c r="O6" s="124"/>
      <c r="P6" s="147"/>
      <c r="Q6" s="224"/>
      <c r="Z6" s="220"/>
      <c r="AA6" s="30" t="s">
        <v>62</v>
      </c>
      <c r="AB6" s="30"/>
      <c r="AC6" s="30" t="s">
        <v>75</v>
      </c>
      <c r="AD6" s="30"/>
      <c r="AE6" s="30"/>
      <c r="AF6" s="3" t="s">
        <v>89</v>
      </c>
    </row>
    <row r="7" spans="1:32" ht="25.35" customHeight="1">
      <c r="C7" s="404" t="s">
        <v>23</v>
      </c>
      <c r="D7" s="405"/>
      <c r="E7" s="95" t="str">
        <f>'BOM_Phan II'!E6</f>
        <v>RO.FF.02A.R</v>
      </c>
      <c r="F7" s="94"/>
      <c r="G7" s="94"/>
      <c r="H7" s="94"/>
      <c r="I7" s="94"/>
      <c r="J7" s="127" t="s">
        <v>26</v>
      </c>
      <c r="K7" s="227" t="str">
        <f>IF(K6&lt;&gt;"",SUM('BOM_Phan IV'!N13:N406),"")</f>
        <v/>
      </c>
      <c r="L7" s="228"/>
      <c r="M7" s="228"/>
      <c r="N7" s="124"/>
      <c r="O7" s="124"/>
      <c r="P7" s="147"/>
      <c r="Q7" s="224"/>
      <c r="Z7" s="220"/>
      <c r="AA7" s="30" t="s">
        <v>63</v>
      </c>
      <c r="AB7" s="30"/>
      <c r="AC7" s="30"/>
      <c r="AD7" s="30"/>
      <c r="AE7" s="30"/>
      <c r="AF7" s="3" t="s">
        <v>62</v>
      </c>
    </row>
    <row r="8" spans="1:32" ht="25.35" customHeight="1">
      <c r="C8" s="404" t="s">
        <v>21</v>
      </c>
      <c r="D8" s="405"/>
      <c r="E8" s="95">
        <f>'BOM_Phan II'!E7</f>
        <v>1.1000000000000001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124"/>
      <c r="O8" s="124"/>
      <c r="P8" s="147"/>
      <c r="Q8" s="224"/>
      <c r="S8" s="46"/>
      <c r="Z8" s="220"/>
      <c r="AA8" s="30" t="s">
        <v>64</v>
      </c>
      <c r="AB8" s="30"/>
      <c r="AC8" s="30"/>
      <c r="AD8" s="30"/>
      <c r="AE8" s="30"/>
      <c r="AF8" s="3" t="s">
        <v>63</v>
      </c>
    </row>
    <row r="9" spans="1:32" ht="25.35" customHeight="1">
      <c r="C9" s="379" t="s">
        <v>9</v>
      </c>
      <c r="D9" s="380"/>
      <c r="E9" s="104" t="str">
        <f>'BOM_Phan II'!E8</f>
        <v>MDF + LAMIANATE + MELAMINE</v>
      </c>
      <c r="F9" s="98"/>
      <c r="G9" s="98"/>
      <c r="H9" s="98"/>
      <c r="I9" s="98"/>
      <c r="J9" s="129" t="s">
        <v>22</v>
      </c>
      <c r="K9" s="104" t="str">
        <f>'BOM_Phan II'!P8</f>
        <v>LA-01.R,YL-L51070,MO.02,0866CA</v>
      </c>
      <c r="L9" s="126"/>
      <c r="M9" s="126"/>
      <c r="N9" s="126"/>
      <c r="O9" s="126"/>
      <c r="P9" s="229"/>
      <c r="Q9" s="224"/>
      <c r="Z9" s="220"/>
      <c r="AA9" s="30" t="s">
        <v>132</v>
      </c>
      <c r="AB9" s="30"/>
      <c r="AC9" s="30"/>
      <c r="AD9" s="30"/>
      <c r="AE9" s="30"/>
      <c r="AF9" s="3" t="s">
        <v>64</v>
      </c>
    </row>
    <row r="10" spans="1:32" ht="23.25" customHeight="1" thickBot="1">
      <c r="C10" s="434"/>
      <c r="D10" s="435"/>
      <c r="E10" s="435"/>
      <c r="F10" s="435"/>
      <c r="G10" s="435"/>
      <c r="H10" s="435"/>
      <c r="I10" s="435"/>
      <c r="J10" s="435"/>
      <c r="K10" s="386"/>
      <c r="L10" s="386"/>
      <c r="M10" s="386"/>
      <c r="N10" s="386"/>
      <c r="O10" s="386"/>
      <c r="P10" s="387"/>
      <c r="Q10" s="14"/>
      <c r="Z10" s="220"/>
      <c r="AA10" s="30"/>
      <c r="AB10" s="30"/>
      <c r="AC10" s="30"/>
      <c r="AD10" s="30"/>
      <c r="AE10" s="30"/>
      <c r="AF10" s="3" t="s">
        <v>91</v>
      </c>
    </row>
    <row r="11" spans="1:32" ht="33" customHeight="1">
      <c r="A11" s="371" t="s">
        <v>71</v>
      </c>
      <c r="B11" s="372" t="s">
        <v>72</v>
      </c>
      <c r="C11" s="420" t="s">
        <v>10</v>
      </c>
      <c r="D11" s="383" t="s">
        <v>42</v>
      </c>
      <c r="E11" s="314" t="s">
        <v>1</v>
      </c>
      <c r="F11" s="383"/>
      <c r="G11" s="383"/>
      <c r="H11" s="383" t="s">
        <v>0</v>
      </c>
      <c r="I11" s="383" t="s">
        <v>60</v>
      </c>
      <c r="J11" s="416" t="s">
        <v>67</v>
      </c>
      <c r="K11" s="418" t="s">
        <v>59</v>
      </c>
      <c r="L11" s="409" t="s">
        <v>46</v>
      </c>
      <c r="M11" s="312" t="s">
        <v>47</v>
      </c>
      <c r="N11" s="312" t="s">
        <v>7</v>
      </c>
      <c r="O11" s="409" t="s">
        <v>8</v>
      </c>
      <c r="P11" s="410"/>
      <c r="Q11" s="370" t="s">
        <v>76</v>
      </c>
      <c r="AA11" s="30"/>
    </row>
    <row r="12" spans="1:32" ht="41.1" customHeight="1">
      <c r="A12" s="371"/>
      <c r="B12" s="372"/>
      <c r="C12" s="421"/>
      <c r="D12" s="384"/>
      <c r="E12" s="101" t="s">
        <v>18</v>
      </c>
      <c r="F12" s="101" t="s">
        <v>19</v>
      </c>
      <c r="G12" s="101" t="s">
        <v>20</v>
      </c>
      <c r="H12" s="384"/>
      <c r="I12" s="384"/>
      <c r="J12" s="417"/>
      <c r="K12" s="419"/>
      <c r="L12" s="411"/>
      <c r="M12" s="313"/>
      <c r="N12" s="313"/>
      <c r="O12" s="117" t="s">
        <v>37</v>
      </c>
      <c r="P12" s="130" t="s">
        <v>2</v>
      </c>
      <c r="Q12" s="370"/>
      <c r="R12" s="47" t="s">
        <v>54</v>
      </c>
      <c r="S12" s="31"/>
      <c r="T12" s="31"/>
      <c r="U12" s="31"/>
      <c r="AA12" s="30"/>
    </row>
    <row r="13" spans="1:32" s="241" customFormat="1" ht="35.1" customHeight="1">
      <c r="A13" s="230" t="str">
        <f t="shared" ref="A13:A34" si="0">IF(R13="IN",$E$7,"")</f>
        <v>RO.FF.02A.R</v>
      </c>
      <c r="B13" s="230" t="str">
        <f t="shared" ref="B13:B34" si="1">IF(R13="IN","Muc "&amp;$E$8,"")</f>
        <v>Muc 1.1</v>
      </c>
      <c r="C13" s="231" t="s">
        <v>14</v>
      </c>
      <c r="D13" s="232" t="s">
        <v>69</v>
      </c>
      <c r="E13" s="233"/>
      <c r="F13" s="233"/>
      <c r="G13" s="233"/>
      <c r="H13" s="233"/>
      <c r="I13" s="234"/>
      <c r="J13" s="235"/>
      <c r="K13" s="234"/>
      <c r="L13" s="236"/>
      <c r="M13" s="237"/>
      <c r="N13" s="238"/>
      <c r="O13" s="238"/>
      <c r="P13" s="239"/>
      <c r="Q13" s="240">
        <f>IF(R13="IN",$T$3,"")</f>
        <v>1</v>
      </c>
      <c r="R13" s="240" t="str">
        <f t="shared" ref="R13:R33" si="2">IF(OR(C13&lt;&gt;"",D13&lt;&gt;""),"IN","")</f>
        <v>IN</v>
      </c>
      <c r="S13" s="110"/>
      <c r="T13" s="240"/>
      <c r="U13" s="110"/>
      <c r="AA13" s="43"/>
      <c r="AB13" s="43"/>
      <c r="AD13" s="43"/>
      <c r="AE13" s="43"/>
    </row>
    <row r="14" spans="1:32" s="254" customFormat="1" ht="39.950000000000003" customHeight="1">
      <c r="A14" s="242" t="str">
        <f t="shared" si="0"/>
        <v>RO.FF.02A.R</v>
      </c>
      <c r="B14" s="242" t="str">
        <f t="shared" si="1"/>
        <v>Muc 1.1</v>
      </c>
      <c r="C14" s="243">
        <v>1</v>
      </c>
      <c r="D14" s="244" t="s">
        <v>133</v>
      </c>
      <c r="E14" s="245">
        <v>25</v>
      </c>
      <c r="F14" s="245">
        <v>35</v>
      </c>
      <c r="G14" s="245" t="str">
        <f>IFERROR(IF((($K$6*2)+($L$6*2))&lt;0,0,($K$6*2)+($L$6*2)),"")</f>
        <v/>
      </c>
      <c r="H14" s="245" t="str">
        <f>+IFERROR(2*K7,"")</f>
        <v/>
      </c>
      <c r="I14" s="244" t="s">
        <v>134</v>
      </c>
      <c r="J14" s="246"/>
      <c r="K14" s="247"/>
      <c r="L14" s="248" t="s">
        <v>135</v>
      </c>
      <c r="M14" s="249" t="str">
        <f t="shared" ref="M14:M22" si="3">IFERROR(IF(OR(L14="Con",L14="Cụm",L14="Hệ"),H14,IF(L14="Thanh",(G14*H14/2400),IF(L14="Tấm",(F14*G14*H14)/(1220*2440),IF(L14="M2",F14*G14*H14/10^6,IF(L14="M3",E14*F14*G14*H14/10^9,0))))),"")</f>
        <v/>
      </c>
      <c r="N14" s="250" t="str">
        <f>IFERROR(IF(ISERR(SEARCH("2d",#REF!)),IF(ISERR(SEARCH("1d",#REF!)),0,1),2)*($G14)*$H14/10^3+IF(ISERR(SEARCH("2n",#REF!)),IF(ISERR(SEARCH("1n",#REF!)),0,1),2)*($F14)*$H14/10^3,"")</f>
        <v/>
      </c>
      <c r="O14" s="250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P14" s="251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Q14" s="252">
        <f t="shared" ref="Q14:Q34" si="4">IF(R14="IN",$T$3,"")</f>
        <v>1</v>
      </c>
      <c r="R14" s="252" t="str">
        <f t="shared" si="2"/>
        <v>IN</v>
      </c>
      <c r="S14" s="253"/>
      <c r="T14" s="252"/>
      <c r="U14" s="253"/>
    </row>
    <row r="15" spans="1:32" s="254" customFormat="1" ht="39.950000000000003" customHeight="1">
      <c r="A15" s="242" t="str">
        <f t="shared" si="0"/>
        <v>RO.FF.02A.R</v>
      </c>
      <c r="B15" s="242" t="str">
        <f t="shared" si="1"/>
        <v>Muc 1.1</v>
      </c>
      <c r="C15" s="243">
        <v>2</v>
      </c>
      <c r="D15" s="255" t="s">
        <v>136</v>
      </c>
      <c r="E15" s="256">
        <v>25</v>
      </c>
      <c r="F15" s="245">
        <v>35</v>
      </c>
      <c r="G15" s="245" t="str">
        <f>IFERROR(IF($M$6-$F$14-$F$14&lt;0,0,$M$6-$F$14-$F$14),"")</f>
        <v/>
      </c>
      <c r="H15" s="245" t="str">
        <f>+IFERROR(4*K7,"")</f>
        <v/>
      </c>
      <c r="I15" s="247" t="s">
        <v>134</v>
      </c>
      <c r="J15" s="246"/>
      <c r="K15" s="247"/>
      <c r="L15" s="248" t="s">
        <v>135</v>
      </c>
      <c r="M15" s="249" t="str">
        <f t="shared" si="3"/>
        <v/>
      </c>
      <c r="N15" s="250" t="str">
        <f>IFERROR(IF(ISERR(SEARCH("2d",#REF!)),IF(ISERR(SEARCH("1d",#REF!)),0,1),2)*($G15)*$H15/10^3+IF(ISERR(SEARCH("2n",#REF!)),IF(ISERR(SEARCH("1n",#REF!)),0,1),2)*($F15)*$H15/10^3,"")</f>
        <v/>
      </c>
      <c r="O15" s="250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P15" s="251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Q15" s="252">
        <f t="shared" si="4"/>
        <v>1</v>
      </c>
      <c r="R15" s="252" t="str">
        <f t="shared" si="2"/>
        <v>IN</v>
      </c>
      <c r="S15" s="253"/>
      <c r="T15" s="252"/>
      <c r="U15" s="253"/>
      <c r="AA15" s="241"/>
      <c r="AB15" s="241"/>
      <c r="AC15" s="241"/>
    </row>
    <row r="16" spans="1:32" s="254" customFormat="1" ht="50.1" customHeight="1">
      <c r="A16" s="242" t="str">
        <f t="shared" si="0"/>
        <v>RO.FF.02A.R</v>
      </c>
      <c r="B16" s="242" t="str">
        <f t="shared" si="1"/>
        <v>Muc 1.1</v>
      </c>
      <c r="C16" s="243">
        <v>3</v>
      </c>
      <c r="D16" s="255" t="s">
        <v>177</v>
      </c>
      <c r="E16" s="256">
        <v>18</v>
      </c>
      <c r="F16" s="245">
        <v>100</v>
      </c>
      <c r="G16" s="245" t="str">
        <f>IFERROR(IF($M$6+$E$17+$E$20+$E$21+60&lt;0,0,$M$6+$E$17+$E$20+$E$21+60),"")</f>
        <v/>
      </c>
      <c r="H16" s="245" t="str">
        <f>+IFERROR(8*K7,"")</f>
        <v/>
      </c>
      <c r="I16" s="247" t="s">
        <v>178</v>
      </c>
      <c r="J16" s="246"/>
      <c r="K16" s="247"/>
      <c r="L16" s="248" t="s">
        <v>171</v>
      </c>
      <c r="M16" s="249" t="str">
        <f t="shared" si="3"/>
        <v/>
      </c>
      <c r="N16" s="250" t="str">
        <f>IFERROR(IF(ISERR(SEARCH("2d",#REF!)),IF(ISERR(SEARCH("1d",#REF!)),0,1),2)*($G16)*$H16/10^3+IF(ISERR(SEARCH("2n",#REF!)),IF(ISERR(SEARCH("1n",#REF!)),0,1),2)*($F16)*$H16/10^3,"")</f>
        <v/>
      </c>
      <c r="O16" s="250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P16" s="251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Q16" s="252">
        <f t="shared" si="4"/>
        <v>1</v>
      </c>
      <c r="R16" s="252" t="str">
        <f t="shared" si="2"/>
        <v>IN</v>
      </c>
      <c r="S16" s="253"/>
      <c r="T16" s="252"/>
      <c r="U16" s="253"/>
      <c r="AA16" s="241"/>
      <c r="AB16" s="241"/>
      <c r="AC16" s="241"/>
    </row>
    <row r="17" spans="1:29" s="254" customFormat="1" ht="50.1" customHeight="1">
      <c r="A17" s="242" t="str">
        <f t="shared" si="0"/>
        <v>RO.FF.02A.R</v>
      </c>
      <c r="B17" s="242" t="str">
        <f t="shared" si="1"/>
        <v>Muc 1.1</v>
      </c>
      <c r="C17" s="243">
        <v>4</v>
      </c>
      <c r="D17" s="255" t="s">
        <v>185</v>
      </c>
      <c r="E17" s="256">
        <v>18</v>
      </c>
      <c r="F17" s="245">
        <v>100</v>
      </c>
      <c r="G17" s="245" t="str">
        <f>+$K$6</f>
        <v/>
      </c>
      <c r="H17" s="245" t="str">
        <f>+IFERROR(4*K7,"")</f>
        <v/>
      </c>
      <c r="I17" s="247" t="s">
        <v>178</v>
      </c>
      <c r="J17" s="246"/>
      <c r="K17" s="247"/>
      <c r="L17" s="248" t="s">
        <v>171</v>
      </c>
      <c r="M17" s="249" t="str">
        <f t="shared" si="3"/>
        <v/>
      </c>
      <c r="N17" s="250" t="str">
        <f>IFERROR(IF(ISERR(SEARCH("2d",#REF!)),IF(ISERR(SEARCH("1d",#REF!)),0,1),2)*($G17)*$H17/10^3+IF(ISERR(SEARCH("2n",#REF!)),IF(ISERR(SEARCH("1n",#REF!)),0,1),2)*($F17)*$H17/10^3,"")</f>
        <v/>
      </c>
      <c r="O17" s="250" t="str">
        <f>IFERROR(IF(ISERR(SEARCH("2m",#REF!)),IF(ISERR(SEARCH("1m",#REF!)),0,1),2)*$G17*$F17*$H17/10^6+IF(ISERR(SEARCH("2d",#REF!)),IF(ISERR(SEARCH("1d",#REF!)),0,1),2)*$G17*$E17*$H17/10^6+IF(ISERR(SEARCH("2n",#REF!)),IF(ISERR(SEARCH("1n",#REF!)),0,1),2)*$F17*$E17*$H17/10^6,"")</f>
        <v/>
      </c>
      <c r="P17" s="251" t="str">
        <f>IFERROR(IF(ISERR(SEARCH("2m",#REF!)),IF(ISERR(SEARCH("1m",#REF!)),0,1),2)*$G17*$F17*$H17/10^6+IF(ISERR(SEARCH("2d",#REF!)),IF(ISERR(SEARCH("1d",#REF!)),0,1),2)*$G17*$E17*$H17/10^6+IF(ISERR(SEARCH("2n",#REF!)),IF(ISERR(SEARCH("1n",#REF!)),0,1),2)*$F17*$E17*$H17/10^6,"")</f>
        <v/>
      </c>
      <c r="Q17" s="252">
        <f t="shared" si="4"/>
        <v>1</v>
      </c>
      <c r="R17" s="252" t="str">
        <f t="shared" si="2"/>
        <v>IN</v>
      </c>
      <c r="S17" s="253"/>
      <c r="T17" s="252"/>
      <c r="U17" s="253"/>
      <c r="AA17" s="241"/>
      <c r="AB17" s="241"/>
      <c r="AC17" s="241"/>
    </row>
    <row r="18" spans="1:29" s="254" customFormat="1" ht="50.1" customHeight="1">
      <c r="A18" s="242" t="str">
        <f t="shared" si="0"/>
        <v>RO.FF.02A.R</v>
      </c>
      <c r="B18" s="242" t="str">
        <f t="shared" si="1"/>
        <v>Muc 1.1</v>
      </c>
      <c r="C18" s="243">
        <v>5</v>
      </c>
      <c r="D18" s="255" t="s">
        <v>186</v>
      </c>
      <c r="E18" s="256">
        <v>18</v>
      </c>
      <c r="F18" s="245">
        <v>100</v>
      </c>
      <c r="G18" s="245" t="str">
        <f>IFERROR(IF($L$6-$F$17-$F$17&lt;0,0,$L$6-$F$17-$F$17),"")</f>
        <v/>
      </c>
      <c r="H18" s="245" t="str">
        <f>+IFERROR(8*K7,"")</f>
        <v/>
      </c>
      <c r="I18" s="247" t="s">
        <v>178</v>
      </c>
      <c r="J18" s="246"/>
      <c r="K18" s="247"/>
      <c r="L18" s="248" t="s">
        <v>171</v>
      </c>
      <c r="M18" s="249" t="str">
        <f t="shared" si="3"/>
        <v/>
      </c>
      <c r="N18" s="250" t="str">
        <f>IFERROR(IF(ISERR(SEARCH("2d",#REF!)),IF(ISERR(SEARCH("1d",#REF!)),0,1),2)*($G18)*$H18/10^3+IF(ISERR(SEARCH("2n",#REF!)),IF(ISERR(SEARCH("1n",#REF!)),0,1),2)*($F18)*$H18/10^3,"")</f>
        <v/>
      </c>
      <c r="O18" s="250" t="str">
        <f>IFERROR(IF(ISERR(SEARCH("2m",#REF!)),IF(ISERR(SEARCH("1m",#REF!)),0,1),2)*$G18*$F18*$H18/10^6+IF(ISERR(SEARCH("2d",#REF!)),IF(ISERR(SEARCH("1d",#REF!)),0,1),2)*$G18*$E18*$H18/10^6+IF(ISERR(SEARCH("2n",#REF!)),IF(ISERR(SEARCH("1n",#REF!)),0,1),2)*$F18*$E18*$H18/10^6,"")</f>
        <v/>
      </c>
      <c r="P18" s="251" t="str">
        <f>IFERROR(IF(ISERR(SEARCH("2m",#REF!)),IF(ISERR(SEARCH("1m",#REF!)),0,1),2)*$G18*$F18*$H18/10^6+IF(ISERR(SEARCH("2d",#REF!)),IF(ISERR(SEARCH("1d",#REF!)),0,1),2)*$G18*$E18*$H18/10^6+IF(ISERR(SEARCH("2n",#REF!)),IF(ISERR(SEARCH("1n",#REF!)),0,1),2)*$F18*$E18*$H18/10^6,"")</f>
        <v/>
      </c>
      <c r="Q18" s="252">
        <f t="shared" si="4"/>
        <v>1</v>
      </c>
      <c r="R18" s="252" t="str">
        <f t="shared" si="2"/>
        <v>IN</v>
      </c>
      <c r="S18" s="253"/>
      <c r="T18" s="252"/>
      <c r="U18" s="253"/>
      <c r="AA18" s="241"/>
      <c r="AB18" s="241"/>
      <c r="AC18" s="241"/>
    </row>
    <row r="19" spans="1:29" s="254" customFormat="1" ht="50.1" customHeight="1">
      <c r="A19" s="242" t="str">
        <f t="shared" si="0"/>
        <v>RO.FF.02A.R</v>
      </c>
      <c r="B19" s="242" t="str">
        <f t="shared" si="1"/>
        <v>Muc 1.1</v>
      </c>
      <c r="C19" s="243">
        <v>6</v>
      </c>
      <c r="D19" s="255" t="s">
        <v>187</v>
      </c>
      <c r="E19" s="256">
        <v>18</v>
      </c>
      <c r="F19" s="245">
        <v>100</v>
      </c>
      <c r="G19" s="245" t="str">
        <f>IFERROR(IF($K$6-$F$16-$F$16&lt;0,0,$K$6-$F$16-$F$16),"")</f>
        <v/>
      </c>
      <c r="H19" s="245" t="str">
        <f>+IFERROR(4*K7,"")</f>
        <v/>
      </c>
      <c r="I19" s="247" t="s">
        <v>178</v>
      </c>
      <c r="J19" s="246"/>
      <c r="K19" s="247"/>
      <c r="L19" s="248" t="s">
        <v>171</v>
      </c>
      <c r="M19" s="249" t="str">
        <f t="shared" si="3"/>
        <v/>
      </c>
      <c r="N19" s="250" t="str">
        <f>IFERROR(IF(ISERR(SEARCH("2d",#REF!)),IF(ISERR(SEARCH("1d",#REF!)),0,1),2)*($G19)*$H19/10^3+IF(ISERR(SEARCH("2n",#REF!)),IF(ISERR(SEARCH("1n",#REF!)),0,1),2)*($F19)*$H19/10^3,"")</f>
        <v/>
      </c>
      <c r="O19" s="250" t="str">
        <f>IFERROR(IF(ISERR(SEARCH("2m",#REF!)),IF(ISERR(SEARCH("1m",#REF!)),0,1),2)*$G19*$F19*$H19/10^6+IF(ISERR(SEARCH("2d",#REF!)),IF(ISERR(SEARCH("1d",#REF!)),0,1),2)*$G19*$E19*$H19/10^6+IF(ISERR(SEARCH("2n",#REF!)),IF(ISERR(SEARCH("1n",#REF!)),0,1),2)*$F19*$E19*$H19/10^6,"")</f>
        <v/>
      </c>
      <c r="P19" s="251" t="str">
        <f>IFERROR(IF(ISERR(SEARCH("2m",#REF!)),IF(ISERR(SEARCH("1m",#REF!)),0,1),2)*$G19*$F19*$H19/10^6+IF(ISERR(SEARCH("2d",#REF!)),IF(ISERR(SEARCH("1d",#REF!)),0,1),2)*$G19*$E19*$H19/10^6+IF(ISERR(SEARCH("2n",#REF!)),IF(ISERR(SEARCH("1n",#REF!)),0,1),2)*$F19*$E19*$H19/10^6,"")</f>
        <v/>
      </c>
      <c r="Q19" s="252">
        <f t="shared" si="4"/>
        <v>1</v>
      </c>
      <c r="R19" s="252" t="str">
        <f t="shared" si="2"/>
        <v>IN</v>
      </c>
      <c r="S19" s="253"/>
      <c r="T19" s="252"/>
      <c r="U19" s="253"/>
      <c r="AA19" s="241"/>
      <c r="AB19" s="241"/>
      <c r="AC19" s="241"/>
    </row>
    <row r="20" spans="1:29" s="254" customFormat="1" ht="50.1" customHeight="1">
      <c r="A20" s="242" t="str">
        <f t="shared" si="0"/>
        <v>RO.FF.02A.R</v>
      </c>
      <c r="B20" s="242" t="str">
        <f t="shared" si="1"/>
        <v>Muc 1.1</v>
      </c>
      <c r="C20" s="243">
        <v>5</v>
      </c>
      <c r="D20" s="255" t="s">
        <v>180</v>
      </c>
      <c r="E20" s="256">
        <v>18</v>
      </c>
      <c r="F20" s="245">
        <v>100</v>
      </c>
      <c r="G20" s="245" t="str">
        <f>$K$6</f>
        <v/>
      </c>
      <c r="H20" s="245" t="str">
        <f>+IFERROR(2*K7,"")</f>
        <v/>
      </c>
      <c r="I20" s="247" t="s">
        <v>178</v>
      </c>
      <c r="J20" s="246"/>
      <c r="K20" s="247"/>
      <c r="L20" s="248" t="s">
        <v>171</v>
      </c>
      <c r="M20" s="249" t="str">
        <f t="shared" si="3"/>
        <v/>
      </c>
      <c r="N20" s="250" t="str">
        <f>IFERROR(IF(ISERR(SEARCH("2d",#REF!)),IF(ISERR(SEARCH("1d",#REF!)),0,1),2)*($G20)*$H20/10^3+IF(ISERR(SEARCH("2n",#REF!)),IF(ISERR(SEARCH("1n",#REF!)),0,1),2)*($F20)*$H20/10^3,"")</f>
        <v/>
      </c>
      <c r="O20" s="250" t="str">
        <f>IFERROR(IF(ISERR(SEARCH("2m",#REF!)),IF(ISERR(SEARCH("1m",#REF!)),0,1),2)*$G20*$F20*$H20/10^6+IF(ISERR(SEARCH("2d",#REF!)),IF(ISERR(SEARCH("1d",#REF!)),0,1),2)*$G20*$E20*$H20/10^6+IF(ISERR(SEARCH("2n",#REF!)),IF(ISERR(SEARCH("1n",#REF!)),0,1),2)*$F20*$E20*$H20/10^6,"")</f>
        <v/>
      </c>
      <c r="P20" s="251" t="str">
        <f>IFERROR(IF(ISERR(SEARCH("2m",#REF!)),IF(ISERR(SEARCH("1m",#REF!)),0,1),2)*$G20*$F20*$H20/10^6+IF(ISERR(SEARCH("2d",#REF!)),IF(ISERR(SEARCH("1d",#REF!)),0,1),2)*$G20*$E20*$H20/10^6+IF(ISERR(SEARCH("2n",#REF!)),IF(ISERR(SEARCH("1n",#REF!)),0,1),2)*$F20*$E20*$H20/10^6,"")</f>
        <v/>
      </c>
      <c r="Q20" s="252">
        <f t="shared" si="4"/>
        <v>1</v>
      </c>
      <c r="R20" s="252" t="str">
        <f t="shared" si="2"/>
        <v>IN</v>
      </c>
      <c r="S20" s="253"/>
      <c r="T20" s="252"/>
      <c r="U20" s="253"/>
      <c r="AA20" s="241"/>
      <c r="AB20" s="241"/>
      <c r="AC20" s="241"/>
    </row>
    <row r="21" spans="1:29" s="254" customFormat="1" ht="50.1" customHeight="1">
      <c r="A21" s="242" t="str">
        <f t="shared" si="0"/>
        <v>RO.FF.02A.R</v>
      </c>
      <c r="B21" s="242" t="str">
        <f t="shared" si="1"/>
        <v>Muc 1.1</v>
      </c>
      <c r="C21" s="243">
        <v>6</v>
      </c>
      <c r="D21" s="255" t="s">
        <v>180</v>
      </c>
      <c r="E21" s="256">
        <v>18</v>
      </c>
      <c r="F21" s="245">
        <v>100</v>
      </c>
      <c r="G21" s="245" t="str">
        <f>IFERROR(IF($L$6-$F$20-$F$20&lt;0,0,$L$6-$F$20-$F$20),"")</f>
        <v/>
      </c>
      <c r="H21" s="245" t="str">
        <f>+IFERROR(2*K7,"")</f>
        <v/>
      </c>
      <c r="I21" s="247" t="s">
        <v>178</v>
      </c>
      <c r="J21" s="246"/>
      <c r="K21" s="247"/>
      <c r="L21" s="248" t="s">
        <v>171</v>
      </c>
      <c r="M21" s="249" t="str">
        <f t="shared" si="3"/>
        <v/>
      </c>
      <c r="N21" s="250" t="str">
        <f>IFERROR(IF(ISERR(SEARCH("2d",#REF!)),IF(ISERR(SEARCH("1d",#REF!)),0,1),2)*($G21)*$H21/10^3+IF(ISERR(SEARCH("2n",#REF!)),IF(ISERR(SEARCH("1n",#REF!)),0,1),2)*($F21)*$H21/10^3,"")</f>
        <v/>
      </c>
      <c r="O21" s="250" t="str">
        <f>IFERROR(IF(ISERR(SEARCH("2m",#REF!)),IF(ISERR(SEARCH("1m",#REF!)),0,1),2)*$G21*$F21*$H21/10^6+IF(ISERR(SEARCH("2d",#REF!)),IF(ISERR(SEARCH("1d",#REF!)),0,1),2)*$G21*$E21*$H21/10^6+IF(ISERR(SEARCH("2n",#REF!)),IF(ISERR(SEARCH("1n",#REF!)),0,1),2)*$F21*$E21*$H21/10^6,"")</f>
        <v/>
      </c>
      <c r="P21" s="251" t="str">
        <f>IFERROR(IF(ISERR(SEARCH("2m",#REF!)),IF(ISERR(SEARCH("1m",#REF!)),0,1),2)*$G21*$F21*$H21/10^6+IF(ISERR(SEARCH("2d",#REF!)),IF(ISERR(SEARCH("1d",#REF!)),0,1),2)*$G21*$E21*$H21/10^6+IF(ISERR(SEARCH("2n",#REF!)),IF(ISERR(SEARCH("1n",#REF!)),0,1),2)*$F21*$E21*$H21/10^6,"")</f>
        <v/>
      </c>
      <c r="Q21" s="252">
        <f t="shared" si="4"/>
        <v>1</v>
      </c>
      <c r="R21" s="252" t="str">
        <f t="shared" si="2"/>
        <v>IN</v>
      </c>
      <c r="S21" s="253"/>
      <c r="T21" s="252"/>
      <c r="U21" s="253"/>
      <c r="AA21" s="241"/>
      <c r="AB21" s="241"/>
      <c r="AC21" s="241"/>
    </row>
    <row r="22" spans="1:29" s="254" customFormat="1" ht="50.1" customHeight="1">
      <c r="A22" s="242" t="str">
        <f t="shared" si="0"/>
        <v>RO.FF.02A.R</v>
      </c>
      <c r="B22" s="242" t="str">
        <f t="shared" si="1"/>
        <v>Muc 1.1</v>
      </c>
      <c r="C22" s="243">
        <v>7</v>
      </c>
      <c r="D22" s="255" t="s">
        <v>180</v>
      </c>
      <c r="E22" s="256">
        <v>18</v>
      </c>
      <c r="F22" s="245">
        <v>100</v>
      </c>
      <c r="G22" s="245">
        <v>100</v>
      </c>
      <c r="H22" s="245" t="str">
        <f>+IFERROR(40*K7,"")</f>
        <v/>
      </c>
      <c r="I22" s="247" t="s">
        <v>178</v>
      </c>
      <c r="J22" s="246" t="s">
        <v>181</v>
      </c>
      <c r="K22" s="247"/>
      <c r="L22" s="248" t="s">
        <v>171</v>
      </c>
      <c r="M22" s="249" t="str">
        <f t="shared" si="3"/>
        <v/>
      </c>
      <c r="N22" s="250" t="str">
        <f>IFERROR(IF(ISERR(SEARCH("2d",#REF!)),IF(ISERR(SEARCH("1d",#REF!)),0,1),2)*($G22)*$H22/10^3+IF(ISERR(SEARCH("2n",#REF!)),IF(ISERR(SEARCH("1n",#REF!)),0,1),2)*($F22)*$H22/10^3,"")</f>
        <v/>
      </c>
      <c r="O22" s="250" t="str">
        <f>IFERROR(IF(ISERR(SEARCH("2m",#REF!)),IF(ISERR(SEARCH("1m",#REF!)),0,1),2)*$G22*$F22*$H22/10^6+IF(ISERR(SEARCH("2d",#REF!)),IF(ISERR(SEARCH("1d",#REF!)),0,1),2)*$G22*$E22*$H22/10^6+IF(ISERR(SEARCH("2n",#REF!)),IF(ISERR(SEARCH("1n",#REF!)),0,1),2)*$F22*$E22*$H22/10^6,"")</f>
        <v/>
      </c>
      <c r="P22" s="251" t="str">
        <f>IFERROR(IF(ISERR(SEARCH("2m",#REF!)),IF(ISERR(SEARCH("1m",#REF!)),0,1),2)*$G22*$F22*$H22/10^6+IF(ISERR(SEARCH("2d",#REF!)),IF(ISERR(SEARCH("1d",#REF!)),0,1),2)*$G22*$E22*$H22/10^6+IF(ISERR(SEARCH("2n",#REF!)),IF(ISERR(SEARCH("1n",#REF!)),0,1),2)*$F22*$E22*$H22/10^6,"")</f>
        <v/>
      </c>
      <c r="Q22" s="252">
        <f t="shared" si="4"/>
        <v>1</v>
      </c>
      <c r="R22" s="252" t="str">
        <f t="shared" si="2"/>
        <v>IN</v>
      </c>
      <c r="S22" s="253"/>
      <c r="T22" s="252"/>
      <c r="U22" s="253"/>
      <c r="AA22" s="241"/>
      <c r="AB22" s="241"/>
      <c r="AC22" s="241"/>
    </row>
    <row r="23" spans="1:29" s="254" customFormat="1" ht="39.950000000000003" customHeight="1">
      <c r="A23" s="242" t="str">
        <f t="shared" si="0"/>
        <v>RO.FF.02A.R</v>
      </c>
      <c r="B23" s="242" t="str">
        <f t="shared" si="1"/>
        <v>Muc 1.1</v>
      </c>
      <c r="C23" s="243">
        <v>8</v>
      </c>
      <c r="D23" s="255" t="s">
        <v>137</v>
      </c>
      <c r="E23" s="256"/>
      <c r="F23" s="245"/>
      <c r="G23" s="245"/>
      <c r="H23" s="245"/>
      <c r="I23" s="247" t="s">
        <v>138</v>
      </c>
      <c r="J23" s="246"/>
      <c r="K23" s="247"/>
      <c r="L23" s="248" t="s">
        <v>139</v>
      </c>
      <c r="M23" s="249" t="str">
        <f>IFERROR(($K$6*$L$6*4+$L$6*$M$6*2)*10^-6*1.3/0.5*$K$7,"")</f>
        <v/>
      </c>
      <c r="N23" s="250">
        <f>IF(ISERR(SEARCH("2d",#REF!)),IF(ISERR(SEARCH("1d",#REF!)),0,1),2)*($G23)*$H23/10^3+IF(ISERR(SEARCH("2n",#REF!)),IF(ISERR(SEARCH("1n",#REF!)),0,1),2)*($F23)*$H23/10^3</f>
        <v>0</v>
      </c>
      <c r="O23" s="250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P23" s="251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Q23" s="252">
        <f t="shared" si="4"/>
        <v>1</v>
      </c>
      <c r="R23" s="252" t="str">
        <f t="shared" si="2"/>
        <v>IN</v>
      </c>
      <c r="S23" s="253"/>
      <c r="T23" s="252"/>
      <c r="U23" s="253"/>
      <c r="AA23" s="241"/>
      <c r="AB23" s="241"/>
      <c r="AC23" s="241"/>
    </row>
    <row r="24" spans="1:29" s="254" customFormat="1" ht="39.950000000000003" customHeight="1">
      <c r="A24" s="242" t="str">
        <f t="shared" si="0"/>
        <v>RO.FF.02A.R</v>
      </c>
      <c r="B24" s="242" t="str">
        <f t="shared" si="1"/>
        <v>Muc 1.1</v>
      </c>
      <c r="C24" s="243">
        <v>9</v>
      </c>
      <c r="D24" s="255" t="s">
        <v>140</v>
      </c>
      <c r="E24" s="256"/>
      <c r="F24" s="245"/>
      <c r="G24" s="245"/>
      <c r="H24" s="245"/>
      <c r="I24" s="247" t="s">
        <v>141</v>
      </c>
      <c r="J24" s="246"/>
      <c r="K24" s="247"/>
      <c r="L24" s="248" t="s">
        <v>139</v>
      </c>
      <c r="M24" s="249" t="str">
        <f>IFERROR(($K$6*$L$6*4+$L$6*$M$6*2)*10^-6*1.3/1.2*$K$7,"")</f>
        <v/>
      </c>
      <c r="N24" s="250">
        <f>IF(ISERR(SEARCH("2d",#REF!)),IF(ISERR(SEARCH("1d",#REF!)),0,1),2)*($G24)*$H24/10^3+IF(ISERR(SEARCH("2n",#REF!)),IF(ISERR(SEARCH("1n",#REF!)),0,1),2)*($F24)*$H24/10^3</f>
        <v>0</v>
      </c>
      <c r="O24" s="250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P24" s="251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Q24" s="252">
        <f t="shared" si="4"/>
        <v>1</v>
      </c>
      <c r="R24" s="252" t="str">
        <f t="shared" si="2"/>
        <v>IN</v>
      </c>
      <c r="S24" s="253"/>
      <c r="T24" s="252"/>
      <c r="U24" s="253"/>
      <c r="AA24" s="241"/>
      <c r="AB24" s="241"/>
      <c r="AC24" s="241"/>
    </row>
    <row r="25" spans="1:29" s="254" customFormat="1" ht="39.950000000000003" customHeight="1">
      <c r="A25" s="242" t="str">
        <f t="shared" si="0"/>
        <v>RO.FF.02A.R</v>
      </c>
      <c r="B25" s="242" t="str">
        <f t="shared" si="1"/>
        <v>Muc 1.1</v>
      </c>
      <c r="C25" s="243">
        <v>10</v>
      </c>
      <c r="D25" s="255" t="s">
        <v>182</v>
      </c>
      <c r="E25" s="256"/>
      <c r="F25" s="245"/>
      <c r="G25" s="245"/>
      <c r="H25" s="245"/>
      <c r="I25" s="247" t="s">
        <v>183</v>
      </c>
      <c r="J25" s="246"/>
      <c r="K25" s="247"/>
      <c r="L25" s="248" t="s">
        <v>139</v>
      </c>
      <c r="M25" s="249" t="str">
        <f>IFERROR(($K$6*8+$L$6*8+$M$6*80)*10^-3*$K$7,"")</f>
        <v/>
      </c>
      <c r="N25" s="250">
        <f>IF(ISERR(SEARCH("2d",#REF!)),IF(ISERR(SEARCH("1d",#REF!)),0,1),2)*($G25)*$H25/10^3+IF(ISERR(SEARCH("2n",#REF!)),IF(ISERR(SEARCH("1n",#REF!)),0,1),2)*($F25)*$H25/10^3</f>
        <v>0</v>
      </c>
      <c r="O25" s="250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P25" s="251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Q25" s="252">
        <f t="shared" si="4"/>
        <v>1</v>
      </c>
      <c r="R25" s="252" t="str">
        <f t="shared" si="2"/>
        <v>IN</v>
      </c>
      <c r="S25" s="253"/>
      <c r="T25" s="252"/>
      <c r="U25" s="253"/>
      <c r="AA25" s="241"/>
      <c r="AB25" s="241"/>
      <c r="AC25" s="241"/>
    </row>
    <row r="26" spans="1:29" s="254" customFormat="1" ht="39.950000000000003" hidden="1" customHeight="1">
      <c r="A26" s="242" t="str">
        <f t="shared" si="0"/>
        <v/>
      </c>
      <c r="B26" s="242" t="str">
        <f t="shared" si="1"/>
        <v/>
      </c>
      <c r="C26" s="243"/>
      <c r="D26" s="255"/>
      <c r="E26" s="256"/>
      <c r="F26" s="245"/>
      <c r="G26" s="245"/>
      <c r="H26" s="245"/>
      <c r="I26" s="247"/>
      <c r="J26" s="246"/>
      <c r="K26" s="247"/>
      <c r="L26" s="248"/>
      <c r="M26" s="249">
        <f t="shared" ref="M26:M33" si="5">IF(OR(L26="Con",L26="Cụm",L26="Hệ"),H26,IF(L26="Thanh",(G26*H26/2400),IF(L26="Tấm",(F26*G26*H26)/(1220*2440),IF(L26="Md",G26*H26/1000,IF(L26="M2",F26*G26*H26/10^6,IF(L26="M3",E26*F26*G26*H26/10^9,0))))))</f>
        <v>0</v>
      </c>
      <c r="N26" s="250">
        <f>IF(ISERR(SEARCH("2d",#REF!)),IF(ISERR(SEARCH("1d",#REF!)),0,1),2)*($G26)*$H26/10^3+IF(ISERR(SEARCH("2n",#REF!)),IF(ISERR(SEARCH("1n",#REF!)),0,1),2)*($F26)*$H26/10^3</f>
        <v>0</v>
      </c>
      <c r="O26" s="250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P26" s="251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Q26" s="252" t="str">
        <f t="shared" si="4"/>
        <v/>
      </c>
      <c r="R26" s="252" t="str">
        <f t="shared" si="2"/>
        <v/>
      </c>
      <c r="S26" s="253"/>
      <c r="T26" s="252"/>
      <c r="U26" s="253"/>
      <c r="AA26" s="241"/>
      <c r="AB26" s="241"/>
      <c r="AC26" s="241"/>
    </row>
    <row r="27" spans="1:29" s="254" customFormat="1" ht="39.950000000000003" hidden="1" customHeight="1">
      <c r="A27" s="242" t="str">
        <f t="shared" si="0"/>
        <v/>
      </c>
      <c r="B27" s="242" t="str">
        <f t="shared" si="1"/>
        <v/>
      </c>
      <c r="C27" s="243"/>
      <c r="D27" s="255"/>
      <c r="E27" s="256"/>
      <c r="F27" s="245"/>
      <c r="G27" s="245"/>
      <c r="H27" s="245"/>
      <c r="I27" s="247"/>
      <c r="J27" s="246"/>
      <c r="K27" s="247"/>
      <c r="L27" s="248"/>
      <c r="M27" s="249">
        <f t="shared" si="5"/>
        <v>0</v>
      </c>
      <c r="N27" s="250">
        <f>IF(ISERR(SEARCH("2d",#REF!)),IF(ISERR(SEARCH("1d",#REF!)),0,1),2)*($G27)*$H27/10^3+IF(ISERR(SEARCH("2n",#REF!)),IF(ISERR(SEARCH("1n",#REF!)),0,1),2)*($F27)*$H27/10^3</f>
        <v>0</v>
      </c>
      <c r="O27" s="250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P27" s="251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Q27" s="252" t="str">
        <f t="shared" si="4"/>
        <v/>
      </c>
      <c r="R27" s="252" t="str">
        <f t="shared" si="2"/>
        <v/>
      </c>
      <c r="S27" s="253"/>
      <c r="T27" s="252"/>
      <c r="U27" s="253"/>
      <c r="AA27" s="241"/>
      <c r="AB27" s="241"/>
      <c r="AC27" s="241"/>
    </row>
    <row r="28" spans="1:29" s="254" customFormat="1" ht="39.950000000000003" hidden="1" customHeight="1">
      <c r="A28" s="242" t="str">
        <f t="shared" si="0"/>
        <v/>
      </c>
      <c r="B28" s="242" t="str">
        <f t="shared" si="1"/>
        <v/>
      </c>
      <c r="C28" s="257"/>
      <c r="D28" s="255"/>
      <c r="E28" s="256"/>
      <c r="F28" s="245"/>
      <c r="G28" s="245"/>
      <c r="H28" s="245"/>
      <c r="I28" s="247"/>
      <c r="J28" s="246"/>
      <c r="K28" s="247"/>
      <c r="L28" s="248"/>
      <c r="M28" s="249">
        <f t="shared" si="5"/>
        <v>0</v>
      </c>
      <c r="N28" s="258">
        <f>IF(ISERR(SEARCH("2d",#REF!)),IF(ISERR(SEARCH("1d",#REF!)),0,1),2)*($G28)*$H28/10^3+IF(ISERR(SEARCH("2n",#REF!)),IF(ISERR(SEARCH("1n",#REF!)),0,1),2)*($F28)*$H28/10^3</f>
        <v>0</v>
      </c>
      <c r="O28" s="258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P28" s="258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Q28" s="252" t="str">
        <f t="shared" si="4"/>
        <v/>
      </c>
      <c r="R28" s="252" t="str">
        <f t="shared" si="2"/>
        <v/>
      </c>
      <c r="S28" s="253"/>
      <c r="T28" s="252"/>
      <c r="U28" s="253"/>
      <c r="AA28" s="241"/>
      <c r="AB28" s="241"/>
      <c r="AC28" s="241"/>
    </row>
    <row r="29" spans="1:29" s="241" customFormat="1" ht="39.950000000000003" hidden="1" customHeight="1">
      <c r="A29" s="230" t="str">
        <f t="shared" si="0"/>
        <v/>
      </c>
      <c r="B29" s="230" t="str">
        <f t="shared" si="1"/>
        <v/>
      </c>
      <c r="C29" s="245"/>
      <c r="D29" s="244"/>
      <c r="E29" s="245"/>
      <c r="F29" s="245"/>
      <c r="G29" s="245"/>
      <c r="H29" s="245"/>
      <c r="I29" s="244"/>
      <c r="J29" s="244"/>
      <c r="K29" s="247"/>
      <c r="L29" s="248"/>
      <c r="M29" s="249">
        <f t="shared" si="5"/>
        <v>0</v>
      </c>
      <c r="N29" s="258">
        <f>IF(ISERR(SEARCH("2d",#REF!)),IF(ISERR(SEARCH("1d",#REF!)),0,1),2)*($G29)*$H29/10^3+IF(ISERR(SEARCH("2n",#REF!)),IF(ISERR(SEARCH("1n",#REF!)),0,1),2)*($F29)*$H29/10^3</f>
        <v>0</v>
      </c>
      <c r="O29" s="258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P29" s="258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Q29" s="240" t="str">
        <f t="shared" si="4"/>
        <v/>
      </c>
      <c r="R29" s="240" t="str">
        <f t="shared" si="2"/>
        <v/>
      </c>
      <c r="S29" s="110"/>
      <c r="T29" s="240"/>
      <c r="U29" s="110"/>
    </row>
    <row r="30" spans="1:29" s="241" customFormat="1" ht="39.950000000000003" hidden="1" customHeight="1">
      <c r="A30" s="230" t="str">
        <f t="shared" si="0"/>
        <v/>
      </c>
      <c r="B30" s="230" t="str">
        <f t="shared" si="1"/>
        <v/>
      </c>
      <c r="C30" s="259"/>
      <c r="D30" s="260"/>
      <c r="E30" s="259"/>
      <c r="F30" s="259"/>
      <c r="G30" s="259"/>
      <c r="H30" s="259"/>
      <c r="I30" s="260"/>
      <c r="J30" s="244"/>
      <c r="K30" s="247"/>
      <c r="L30" s="248"/>
      <c r="M30" s="249">
        <f t="shared" si="5"/>
        <v>0</v>
      </c>
      <c r="N30" s="258">
        <f>IF(ISERR(SEARCH("2d",#REF!)),IF(ISERR(SEARCH("1d",#REF!)),0,1),2)*($G30+80)*$H30/10^3+IF(ISERR(SEARCH("2n",#REF!)),IF(ISERR(SEARCH("1n",#REF!)),0,1),2)*($F30+80)*$H30/10^3</f>
        <v>0</v>
      </c>
      <c r="O30" s="258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P30" s="258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Q30" s="240" t="str">
        <f t="shared" si="4"/>
        <v/>
      </c>
      <c r="R30" s="240" t="str">
        <f t="shared" si="2"/>
        <v/>
      </c>
      <c r="S30" s="110"/>
      <c r="T30" s="240"/>
      <c r="U30" s="110"/>
    </row>
    <row r="31" spans="1:29" s="241" customFormat="1" ht="39.950000000000003" hidden="1" customHeight="1">
      <c r="A31" s="230" t="str">
        <f t="shared" si="0"/>
        <v/>
      </c>
      <c r="B31" s="230" t="str">
        <f t="shared" si="1"/>
        <v/>
      </c>
      <c r="C31" s="245"/>
      <c r="D31" s="244"/>
      <c r="E31" s="245"/>
      <c r="F31" s="245"/>
      <c r="G31" s="245"/>
      <c r="H31" s="245"/>
      <c r="I31" s="244"/>
      <c r="J31" s="244"/>
      <c r="K31" s="247"/>
      <c r="L31" s="248"/>
      <c r="M31" s="249">
        <f t="shared" si="5"/>
        <v>0</v>
      </c>
      <c r="N31" s="258">
        <f>IF(ISERR(SEARCH("2d",#REF!)),IF(ISERR(SEARCH("1d",#REF!)),0,1),2)*($G31)*$H31/10^3+IF(ISERR(SEARCH("2n",#REF!)),IF(ISERR(SEARCH("1n",#REF!)),0,1),2)*($F31)*$H31/10^3</f>
        <v>0</v>
      </c>
      <c r="O31" s="258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P31" s="258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Q31" s="240" t="str">
        <f t="shared" si="4"/>
        <v/>
      </c>
      <c r="R31" s="240" t="str">
        <f t="shared" si="2"/>
        <v/>
      </c>
      <c r="S31" s="110"/>
      <c r="T31" s="240"/>
      <c r="U31" s="110"/>
    </row>
    <row r="32" spans="1:29" s="241" customFormat="1" ht="39.950000000000003" hidden="1" customHeight="1">
      <c r="A32" s="230" t="str">
        <f t="shared" si="0"/>
        <v/>
      </c>
      <c r="B32" s="230" t="str">
        <f t="shared" si="1"/>
        <v/>
      </c>
      <c r="C32" s="259"/>
      <c r="D32" s="260"/>
      <c r="E32" s="259"/>
      <c r="F32" s="259"/>
      <c r="G32" s="259"/>
      <c r="H32" s="259"/>
      <c r="I32" s="260"/>
      <c r="J32" s="244"/>
      <c r="K32" s="247"/>
      <c r="L32" s="248"/>
      <c r="M32" s="249">
        <f t="shared" si="5"/>
        <v>0</v>
      </c>
      <c r="N32" s="258">
        <f>IF(ISERR(SEARCH("2d",#REF!)),IF(ISERR(SEARCH("1d",#REF!)),0,1),2)*($G32+80)*$H32/10^3+IF(ISERR(SEARCH("2n",#REF!)),IF(ISERR(SEARCH("1n",#REF!)),0,1),2)*($F32+80)*$H32/10^3</f>
        <v>0</v>
      </c>
      <c r="O32" s="258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P32" s="258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Q32" s="240" t="str">
        <f t="shared" si="4"/>
        <v/>
      </c>
      <c r="R32" s="240" t="str">
        <f t="shared" si="2"/>
        <v/>
      </c>
      <c r="S32" s="110"/>
      <c r="T32" s="240"/>
      <c r="U32" s="110"/>
    </row>
    <row r="33" spans="1:21" s="241" customFormat="1" ht="39.950000000000003" hidden="1" customHeight="1">
      <c r="A33" s="230" t="str">
        <f t="shared" si="0"/>
        <v/>
      </c>
      <c r="B33" s="230" t="str">
        <f t="shared" si="1"/>
        <v/>
      </c>
      <c r="C33" s="259"/>
      <c r="D33" s="260"/>
      <c r="E33" s="259"/>
      <c r="F33" s="259"/>
      <c r="G33" s="259"/>
      <c r="H33" s="259"/>
      <c r="I33" s="260"/>
      <c r="J33" s="244"/>
      <c r="K33" s="247" t="s">
        <v>188</v>
      </c>
      <c r="L33" s="248"/>
      <c r="M33" s="249">
        <f t="shared" si="5"/>
        <v>0</v>
      </c>
      <c r="N33" s="258">
        <f>IF(ISERR(SEARCH("2d",#REF!)),IF(ISERR(SEARCH("1d",#REF!)),0,1),2)*($G33+80)*$H33/10^3+IF(ISERR(SEARCH("2n",#REF!)),IF(ISERR(SEARCH("1n",#REF!)),0,1),2)*($F33+80)*$H33/10^3</f>
        <v>0</v>
      </c>
      <c r="O33" s="258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P33" s="258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Q33" s="240" t="str">
        <f t="shared" si="4"/>
        <v/>
      </c>
      <c r="R33" s="240" t="str">
        <f t="shared" si="2"/>
        <v/>
      </c>
      <c r="S33" s="110"/>
      <c r="T33" s="240"/>
      <c r="U33" s="110"/>
    </row>
    <row r="34" spans="1:21" s="241" customFormat="1" ht="35.1" customHeight="1" thickBot="1">
      <c r="A34" s="230" t="str">
        <f t="shared" si="0"/>
        <v>RO.FF.02A.R</v>
      </c>
      <c r="B34" s="230" t="str">
        <f t="shared" si="1"/>
        <v>Muc 1.1</v>
      </c>
      <c r="C34" s="261"/>
      <c r="D34" s="262" t="s">
        <v>38</v>
      </c>
      <c r="E34" s="263"/>
      <c r="F34" s="263"/>
      <c r="G34" s="263"/>
      <c r="H34" s="263"/>
      <c r="I34" s="263"/>
      <c r="J34" s="264"/>
      <c r="K34" s="265"/>
      <c r="L34" s="266"/>
      <c r="M34" s="266"/>
      <c r="N34" s="267">
        <f>SUM(N13:N32)</f>
        <v>0</v>
      </c>
      <c r="O34" s="267">
        <f>SUM(O13:O32)</f>
        <v>0</v>
      </c>
      <c r="P34" s="268">
        <f>SUM(P13:P32)</f>
        <v>0</v>
      </c>
      <c r="Q34" s="240">
        <f t="shared" si="4"/>
        <v>1</v>
      </c>
      <c r="R34" s="240" t="str">
        <f>IF(OR(C34&lt;&gt;"",D34&lt;&gt;""),"IN","")</f>
        <v>IN</v>
      </c>
      <c r="S34" s="110"/>
      <c r="T34" s="240"/>
      <c r="U34" s="110"/>
    </row>
    <row r="35" spans="1:21" ht="27" customHeight="1">
      <c r="D35" s="82" t="s">
        <v>44</v>
      </c>
      <c r="E35" s="34"/>
      <c r="F35" s="34"/>
      <c r="G35" s="34"/>
      <c r="H35" s="34"/>
      <c r="I35" s="34"/>
      <c r="J35" s="8"/>
      <c r="K35" s="34"/>
      <c r="L35" s="34"/>
      <c r="M35" s="34"/>
      <c r="N35" s="7"/>
      <c r="P35" s="7"/>
      <c r="Q35" s="8"/>
      <c r="R35" s="69" t="s">
        <v>73</v>
      </c>
      <c r="S35" s="32"/>
      <c r="T35" s="32"/>
      <c r="U35" s="32"/>
    </row>
    <row r="36" spans="1:21" ht="25.35" customHeight="1">
      <c r="C36" s="3"/>
      <c r="D36" s="35"/>
      <c r="E36" s="9"/>
      <c r="F36" s="36"/>
      <c r="G36" s="37"/>
      <c r="H36" s="36"/>
      <c r="I36" s="36"/>
      <c r="J36" s="11"/>
      <c r="K36" s="71" t="str">
        <f ca="1">"Ngày "&amp;DAY(NOW())&amp;" tháng "&amp;MONTH(NOW())&amp;" năm "&amp;YEAR(NOW())</f>
        <v>Ngày 20 tháng 6 năm 2026</v>
      </c>
      <c r="L36" s="8"/>
      <c r="M36" s="8"/>
      <c r="N36" s="40"/>
      <c r="O36" s="3"/>
      <c r="P36" s="41"/>
      <c r="Q36" s="11"/>
      <c r="R36" s="69" t="s">
        <v>73</v>
      </c>
      <c r="S36" s="32"/>
      <c r="T36" s="32"/>
      <c r="U36" s="32"/>
    </row>
    <row r="37" spans="1:21" ht="25.35" customHeight="1">
      <c r="C37" s="3"/>
      <c r="D37" s="3"/>
      <c r="E37" s="9"/>
      <c r="F37" s="36"/>
      <c r="G37" s="71" t="s">
        <v>48</v>
      </c>
      <c r="H37" s="36"/>
      <c r="I37" s="36"/>
      <c r="J37" s="11"/>
      <c r="K37" s="71" t="s">
        <v>55</v>
      </c>
      <c r="L37" s="8"/>
      <c r="M37" s="8"/>
      <c r="N37" s="40"/>
      <c r="O37" s="3"/>
      <c r="P37" s="41"/>
      <c r="Q37" s="11"/>
      <c r="R37" s="69" t="s">
        <v>73</v>
      </c>
      <c r="S37" s="32"/>
      <c r="T37" s="32"/>
      <c r="U37" s="32"/>
    </row>
    <row r="38" spans="1:21" ht="25.35" customHeight="1">
      <c r="C38" s="3"/>
      <c r="D38" s="3"/>
      <c r="E38" s="9"/>
      <c r="F38" s="36"/>
      <c r="G38" s="42"/>
      <c r="H38" s="36"/>
      <c r="I38" s="36"/>
      <c r="J38" s="11"/>
      <c r="K38" s="37"/>
      <c r="L38" s="8"/>
      <c r="M38" s="8"/>
      <c r="N38" s="40"/>
      <c r="O38" s="3"/>
      <c r="P38" s="41"/>
      <c r="Q38" s="11"/>
      <c r="R38" s="69" t="s">
        <v>73</v>
      </c>
      <c r="S38" s="32"/>
      <c r="T38" s="32"/>
      <c r="U38" s="32"/>
    </row>
    <row r="39" spans="1:21" ht="25.35" customHeight="1">
      <c r="C39" s="3"/>
      <c r="D39" s="3"/>
      <c r="E39" s="9"/>
      <c r="F39" s="36"/>
      <c r="G39" s="42"/>
      <c r="H39" s="36"/>
      <c r="I39" s="36"/>
      <c r="J39" s="11"/>
      <c r="K39" s="37"/>
      <c r="L39" s="8"/>
      <c r="M39" s="8"/>
      <c r="N39" s="40"/>
      <c r="O39" s="3"/>
      <c r="P39" s="41"/>
      <c r="Q39" s="11"/>
      <c r="R39" s="69" t="s">
        <v>73</v>
      </c>
      <c r="S39" s="32"/>
      <c r="T39" s="32"/>
      <c r="U39" s="32"/>
    </row>
    <row r="40" spans="1:21" ht="25.35" customHeight="1">
      <c r="C40" s="3"/>
      <c r="D40" s="3"/>
      <c r="E40" s="9"/>
      <c r="F40" s="36"/>
      <c r="G40" s="38"/>
      <c r="H40" s="36"/>
      <c r="I40" s="38"/>
      <c r="J40" s="11"/>
      <c r="K40" s="37"/>
      <c r="L40" s="8"/>
      <c r="M40" s="8"/>
      <c r="N40" s="40"/>
      <c r="O40" s="3"/>
      <c r="P40" s="41"/>
      <c r="Q40" s="11"/>
      <c r="R40" s="69" t="s">
        <v>73</v>
      </c>
      <c r="S40" s="32"/>
      <c r="T40" s="32"/>
      <c r="U40" s="32"/>
    </row>
    <row r="41" spans="1:21" ht="25.35" customHeight="1">
      <c r="C41" s="3"/>
      <c r="D41" s="3"/>
      <c r="E41" s="9"/>
      <c r="F41" s="36"/>
      <c r="G41" s="37" t="s">
        <v>45</v>
      </c>
      <c r="H41" s="36"/>
      <c r="I41" s="40"/>
      <c r="J41" s="11"/>
      <c r="K41" s="37" t="str">
        <f>'BOM_Phan II'!P444</f>
        <v>Đặng Quốc Dự</v>
      </c>
      <c r="L41" s="8"/>
      <c r="M41" s="8"/>
      <c r="N41" s="40"/>
      <c r="O41" s="3"/>
      <c r="P41" s="41"/>
      <c r="Q41" s="11"/>
      <c r="R41" s="69" t="s">
        <v>73</v>
      </c>
      <c r="S41" s="32"/>
      <c r="T41" s="32"/>
      <c r="U41" s="32"/>
    </row>
    <row r="42" spans="1:21" ht="25.35" customHeight="1">
      <c r="C42" s="3"/>
      <c r="D42" s="3"/>
      <c r="E42" s="9"/>
      <c r="F42" s="36"/>
      <c r="G42" s="37"/>
      <c r="H42" s="36"/>
      <c r="I42" s="36"/>
      <c r="J42" s="11"/>
      <c r="K42" s="36"/>
      <c r="L42" s="8"/>
      <c r="M42" s="8"/>
      <c r="N42" s="40"/>
      <c r="O42" s="37"/>
      <c r="P42" s="41"/>
      <c r="Q42" s="11"/>
    </row>
    <row r="43" spans="1:21" ht="25.35" customHeight="1">
      <c r="C43" s="43"/>
      <c r="D43" s="43"/>
      <c r="E43" s="9"/>
      <c r="F43" s="36"/>
      <c r="G43" s="37"/>
      <c r="H43" s="36"/>
      <c r="I43" s="36"/>
      <c r="J43" s="11"/>
      <c r="K43" s="36"/>
      <c r="L43" s="8"/>
      <c r="M43" s="8"/>
      <c r="N43" s="40"/>
      <c r="O43" s="37"/>
      <c r="P43" s="41"/>
      <c r="Q43" s="11"/>
    </row>
    <row r="44" spans="1:21" ht="25.35" customHeight="1">
      <c r="C44" s="3"/>
      <c r="D44" s="3"/>
      <c r="E44" s="9"/>
      <c r="F44" s="36"/>
      <c r="G44" s="37"/>
      <c r="H44" s="36"/>
      <c r="I44" s="36"/>
      <c r="J44" s="11"/>
      <c r="K44" s="36"/>
      <c r="L44" s="8"/>
      <c r="M44" s="8"/>
      <c r="N44" s="40"/>
      <c r="O44" s="37"/>
      <c r="P44" s="41"/>
      <c r="Q44" s="11"/>
    </row>
    <row r="45" spans="1:21" ht="25.35" customHeight="1">
      <c r="C45" s="3"/>
      <c r="D45" s="3"/>
      <c r="E45" s="9"/>
      <c r="F45" s="44"/>
      <c r="G45" s="99"/>
      <c r="H45" s="44"/>
      <c r="I45" s="8"/>
      <c r="J45" s="45"/>
      <c r="K45" s="44"/>
      <c r="L45" s="8"/>
      <c r="M45" s="8"/>
      <c r="N45" s="406"/>
      <c r="O45" s="406"/>
      <c r="P45" s="406"/>
      <c r="Q45" s="45"/>
    </row>
  </sheetData>
  <sheetProtection formatCells="0" formatColumns="0" formatRows="0" insertColumns="0" insertRows="0" insertHyperlinks="0" deleteColumns="0" deleteRows="0" sort="0" autoFilter="0" pivotTables="0"/>
  <autoFilter ref="C12:R41" xr:uid="{842A61C4-7B4F-41B1-8FE6-0A0C645AF4DB}">
    <filterColumn colId="15">
      <customFilters>
        <customFilter operator="notEqual" val=" "/>
      </customFilters>
    </filterColumn>
  </autoFilter>
  <mergeCells count="29">
    <mergeCell ref="N45:P45"/>
    <mergeCell ref="K11:K12"/>
    <mergeCell ref="L11:L12"/>
    <mergeCell ref="M11:M12"/>
    <mergeCell ref="N11:N12"/>
    <mergeCell ref="O11:P11"/>
    <mergeCell ref="Q11:Q12"/>
    <mergeCell ref="C9:D9"/>
    <mergeCell ref="C10:P10"/>
    <mergeCell ref="A11:A12"/>
    <mergeCell ref="B11:B12"/>
    <mergeCell ref="C11:C12"/>
    <mergeCell ref="D11:D12"/>
    <mergeCell ref="E11:G11"/>
    <mergeCell ref="H11:H12"/>
    <mergeCell ref="I11:I12"/>
    <mergeCell ref="J11:J12"/>
    <mergeCell ref="C8:D8"/>
    <mergeCell ref="C1:E3"/>
    <mergeCell ref="F1:J3"/>
    <mergeCell ref="L1:P1"/>
    <mergeCell ref="S1:U2"/>
    <mergeCell ref="L2:P2"/>
    <mergeCell ref="L3:P3"/>
    <mergeCell ref="C4:D4"/>
    <mergeCell ref="C5:D6"/>
    <mergeCell ref="E5:I6"/>
    <mergeCell ref="J5:J6"/>
    <mergeCell ref="C7:D7"/>
  </mergeCells>
  <conditionalFormatting sqref="K14:L33">
    <cfRule type="expression" dxfId="11" priority="4">
      <formula>K14="LỖI DỮ LIỆU"</formula>
    </cfRule>
  </conditionalFormatting>
  <conditionalFormatting sqref="K14:P33">
    <cfRule type="cellIs" dxfId="10" priority="2" operator="equal">
      <formula>0</formula>
    </cfRule>
  </conditionalFormatting>
  <conditionalFormatting sqref="M14:M33">
    <cfRule type="cellIs" dxfId="9" priority="1" operator="equal">
      <formula>0</formula>
    </cfRule>
    <cfRule type="cellIs" dxfId="8" priority="3" operator="equal">
      <formula>0</formula>
    </cfRule>
  </conditionalFormatting>
  <dataValidations count="3">
    <dataValidation type="list" allowBlank="1" showInputMessage="1" showErrorMessage="1" sqref="L32:L33 L30" xr:uid="{FBAFD38B-3061-41A4-AC05-E6F0D058F24F}">
      <formula1>$AC$4:$AC$7</formula1>
    </dataValidation>
    <dataValidation type="list" allowBlank="1" showInputMessage="1" showErrorMessage="1" sqref="L34" xr:uid="{D717F6ED-291F-444E-826C-F24EAF2428EE}">
      <formula1>$Z$2:$Z$10</formula1>
    </dataValidation>
    <dataValidation type="list" allowBlank="1" showInputMessage="1" showErrorMessage="1" sqref="G41" xr:uid="{85725277-1F52-4C6D-A01B-66948EDC68B4}">
      <formula1>$AB$2:$AB$3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2F79E-6925-49C3-B891-1543C2023A3F}">
  <sheetPr codeName="Sheet11" filterMode="1">
    <tabColor rgb="FFFFFF00"/>
  </sheetPr>
  <dimension ref="A1:AF45"/>
  <sheetViews>
    <sheetView view="pageBreakPreview" zoomScale="70" zoomScaleNormal="55" zoomScaleSheetLayoutView="70" workbookViewId="0">
      <pane ySplit="12" topLeftCell="A13" activePane="bottomLeft" state="frozen"/>
      <selection activeCell="C28" sqref="C28:P35"/>
      <selection pane="bottomLeft" activeCell="C28" sqref="C28:P35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5703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9.14062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6" width="9.5703125" style="15" customWidth="1"/>
    <col min="17" max="17" width="4.85546875" style="16" customWidth="1"/>
    <col min="18" max="21" width="8.85546875" style="3" customWidth="1"/>
    <col min="22" max="25" width="4.85546875" style="3"/>
    <col min="26" max="26" width="11.85546875" style="3" customWidth="1"/>
    <col min="27" max="27" width="20.7109375" style="3" hidden="1" customWidth="1"/>
    <col min="28" max="28" width="13.7109375" style="3" hidden="1" customWidth="1"/>
    <col min="29" max="29" width="22.140625" style="3" hidden="1" customWidth="1"/>
    <col min="30" max="31" width="0" style="3" hidden="1" customWidth="1"/>
    <col min="32" max="32" width="13.7109375" style="3" hidden="1" customWidth="1"/>
    <col min="33" max="16384" width="4.85546875" style="3"/>
  </cols>
  <sheetData>
    <row r="1" spans="1:32" ht="27.75" customHeight="1">
      <c r="C1" s="388"/>
      <c r="D1" s="389"/>
      <c r="E1" s="390"/>
      <c r="F1" s="361" t="s">
        <v>184</v>
      </c>
      <c r="G1" s="362"/>
      <c r="H1" s="362"/>
      <c r="I1" s="362"/>
      <c r="J1" s="363"/>
      <c r="K1" s="145" t="s">
        <v>29</v>
      </c>
      <c r="L1" s="285" t="s">
        <v>43</v>
      </c>
      <c r="M1" s="286"/>
      <c r="N1" s="286"/>
      <c r="O1" s="286"/>
      <c r="P1" s="287"/>
      <c r="Q1" s="110"/>
      <c r="S1" s="373" t="s">
        <v>65</v>
      </c>
      <c r="T1" s="374"/>
      <c r="U1" s="375"/>
    </row>
    <row r="2" spans="1:32" ht="27.75" customHeight="1" thickBot="1">
      <c r="C2" s="391"/>
      <c r="D2" s="392"/>
      <c r="E2" s="393"/>
      <c r="F2" s="364"/>
      <c r="G2" s="365"/>
      <c r="H2" s="365"/>
      <c r="I2" s="365"/>
      <c r="J2" s="366"/>
      <c r="K2" s="27" t="s">
        <v>30</v>
      </c>
      <c r="L2" s="358"/>
      <c r="M2" s="359"/>
      <c r="N2" s="359"/>
      <c r="O2" s="359"/>
      <c r="P2" s="360"/>
      <c r="Q2" s="219"/>
      <c r="S2" s="376"/>
      <c r="T2" s="377"/>
      <c r="U2" s="378"/>
      <c r="Z2" s="220"/>
      <c r="AA2" s="30" t="s">
        <v>127</v>
      </c>
      <c r="AB2" s="30" t="s">
        <v>64</v>
      </c>
      <c r="AC2" s="30"/>
      <c r="AD2" s="30"/>
      <c r="AE2" s="30"/>
    </row>
    <row r="3" spans="1:32" ht="27.75" customHeight="1" thickBot="1">
      <c r="C3" s="394"/>
      <c r="D3" s="395"/>
      <c r="E3" s="396"/>
      <c r="F3" s="367"/>
      <c r="G3" s="368"/>
      <c r="H3" s="368"/>
      <c r="I3" s="368"/>
      <c r="J3" s="369"/>
      <c r="K3" s="27" t="s">
        <v>31</v>
      </c>
      <c r="L3" s="358"/>
      <c r="M3" s="359"/>
      <c r="N3" s="359"/>
      <c r="O3" s="359"/>
      <c r="P3" s="360"/>
      <c r="Q3" s="221"/>
      <c r="S3" s="48"/>
      <c r="T3" s="100">
        <f>'BOM_Phan II'!Y3</f>
        <v>1</v>
      </c>
      <c r="U3" s="48"/>
      <c r="Z3" s="220"/>
      <c r="AA3" s="30" t="s">
        <v>128</v>
      </c>
      <c r="AB3" s="30"/>
      <c r="AC3" s="30"/>
      <c r="AD3" s="30"/>
      <c r="AE3" s="30"/>
      <c r="AF3" s="3" t="s">
        <v>127</v>
      </c>
    </row>
    <row r="4" spans="1:32" ht="25.35" customHeight="1">
      <c r="C4" s="402" t="s">
        <v>25</v>
      </c>
      <c r="D4" s="403"/>
      <c r="E4" s="102" t="str">
        <f>'BOM_Phan II'!E4</f>
        <v>WINK HOTEL HỒ TÂY - HÀ NỘI</v>
      </c>
      <c r="F4" s="92"/>
      <c r="G4" s="92"/>
      <c r="H4" s="92"/>
      <c r="I4" s="92"/>
      <c r="J4" s="128" t="s">
        <v>24</v>
      </c>
      <c r="K4" s="222" t="str">
        <f>'BOM_Phan II'!P4</f>
        <v>2543_WINK HOTEL_CT06</v>
      </c>
      <c r="L4" s="223"/>
      <c r="M4" s="223"/>
      <c r="N4" s="122"/>
      <c r="O4" s="122"/>
      <c r="P4" s="146"/>
      <c r="Q4" s="224"/>
      <c r="Z4" s="220"/>
      <c r="AA4" s="30" t="s">
        <v>89</v>
      </c>
      <c r="AB4" s="30"/>
      <c r="AC4" s="30" t="s">
        <v>74</v>
      </c>
      <c r="AD4" s="30"/>
      <c r="AE4" s="30"/>
      <c r="AF4" s="3" t="s">
        <v>128</v>
      </c>
    </row>
    <row r="5" spans="1:32" ht="25.35" customHeight="1">
      <c r="C5" s="422" t="s">
        <v>28</v>
      </c>
      <c r="D5" s="423"/>
      <c r="E5" s="426" t="str">
        <f>'BOM_Phan II'!E5</f>
        <v>TỦ ÁO Tủ nhỏ trái (Đỏ)</v>
      </c>
      <c r="F5" s="427"/>
      <c r="G5" s="427"/>
      <c r="H5" s="427"/>
      <c r="I5" s="428"/>
      <c r="J5" s="432" t="s">
        <v>27</v>
      </c>
      <c r="K5" s="225" t="s">
        <v>129</v>
      </c>
      <c r="L5" s="225" t="s">
        <v>130</v>
      </c>
      <c r="M5" s="225" t="s">
        <v>131</v>
      </c>
      <c r="N5" s="226"/>
      <c r="O5" s="124"/>
      <c r="P5" s="147"/>
      <c r="Q5" s="224"/>
      <c r="Z5" s="220"/>
      <c r="AA5" s="30" t="s">
        <v>62</v>
      </c>
      <c r="AB5" s="30"/>
      <c r="AC5" s="30" t="s">
        <v>75</v>
      </c>
      <c r="AD5" s="30"/>
      <c r="AE5" s="30"/>
      <c r="AF5" s="3" t="s">
        <v>89</v>
      </c>
    </row>
    <row r="6" spans="1:32" ht="25.35" customHeight="1">
      <c r="C6" s="424"/>
      <c r="D6" s="425"/>
      <c r="E6" s="429"/>
      <c r="F6" s="430"/>
      <c r="G6" s="430"/>
      <c r="H6" s="430"/>
      <c r="I6" s="431"/>
      <c r="J6" s="433"/>
      <c r="K6" s="225" t="str">
        <f>IFERROR(IF('BOM_Phan IV'!T13=51,AVERAGE('BOM_Phan IV'!M13:M406),""),"")</f>
        <v/>
      </c>
      <c r="L6" s="225" t="str">
        <f>IFERROR(IF('BOM_Phan IV'!T13=51,AVERAGE('BOM_Phan IV'!L13:L406),""),"")</f>
        <v/>
      </c>
      <c r="M6" s="225" t="str">
        <f>IFERROR(IF('BOM_Phan IV'!T13=51,AVERAGE('BOM_Phan IV'!K13:K406),""),"")</f>
        <v/>
      </c>
      <c r="N6" s="226"/>
      <c r="O6" s="124"/>
      <c r="P6" s="147"/>
      <c r="Q6" s="224"/>
      <c r="Z6" s="220"/>
      <c r="AA6" s="30" t="s">
        <v>62</v>
      </c>
      <c r="AB6" s="30"/>
      <c r="AC6" s="30" t="s">
        <v>75</v>
      </c>
      <c r="AD6" s="30"/>
      <c r="AE6" s="30"/>
      <c r="AF6" s="3" t="s">
        <v>89</v>
      </c>
    </row>
    <row r="7" spans="1:32" ht="25.35" customHeight="1">
      <c r="C7" s="404" t="s">
        <v>23</v>
      </c>
      <c r="D7" s="405"/>
      <c r="E7" s="95" t="str">
        <f>'BOM_Phan II'!E6</f>
        <v>RO.FF.02A.R</v>
      </c>
      <c r="F7" s="94"/>
      <c r="G7" s="94"/>
      <c r="H7" s="94"/>
      <c r="I7" s="94"/>
      <c r="J7" s="127" t="s">
        <v>26</v>
      </c>
      <c r="K7" s="227" t="str">
        <f>IF(K6&lt;&gt;"",SUM('BOM_Phan IV'!N13:N406),"")</f>
        <v/>
      </c>
      <c r="L7" s="228"/>
      <c r="M7" s="228"/>
      <c r="N7" s="124"/>
      <c r="O7" s="124"/>
      <c r="P7" s="147"/>
      <c r="Q7" s="224"/>
      <c r="Z7" s="220"/>
      <c r="AA7" s="30" t="s">
        <v>63</v>
      </c>
      <c r="AB7" s="30"/>
      <c r="AC7" s="30"/>
      <c r="AD7" s="30"/>
      <c r="AE7" s="30"/>
      <c r="AF7" s="3" t="s">
        <v>62</v>
      </c>
    </row>
    <row r="8" spans="1:32" ht="25.35" customHeight="1">
      <c r="C8" s="404" t="s">
        <v>21</v>
      </c>
      <c r="D8" s="405"/>
      <c r="E8" s="95">
        <f>'BOM_Phan II'!E7</f>
        <v>1.1000000000000001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124"/>
      <c r="O8" s="124"/>
      <c r="P8" s="147"/>
      <c r="Q8" s="224"/>
      <c r="S8" s="46"/>
      <c r="Z8" s="220"/>
      <c r="AA8" s="30" t="s">
        <v>64</v>
      </c>
      <c r="AB8" s="30"/>
      <c r="AC8" s="30"/>
      <c r="AD8" s="30"/>
      <c r="AE8" s="30"/>
      <c r="AF8" s="3" t="s">
        <v>63</v>
      </c>
    </row>
    <row r="9" spans="1:32" ht="25.35" customHeight="1">
      <c r="C9" s="379" t="s">
        <v>9</v>
      </c>
      <c r="D9" s="380"/>
      <c r="E9" s="104" t="str">
        <f>'BOM_Phan II'!E8</f>
        <v>MDF + LAMIANATE + MELAMINE</v>
      </c>
      <c r="F9" s="98"/>
      <c r="G9" s="98"/>
      <c r="H9" s="98"/>
      <c r="I9" s="98"/>
      <c r="J9" s="129" t="s">
        <v>22</v>
      </c>
      <c r="K9" s="104" t="str">
        <f>'BOM_Phan II'!P8</f>
        <v>LA-01.R,YL-L51070,MO.02,0866CA</v>
      </c>
      <c r="L9" s="126"/>
      <c r="M9" s="126"/>
      <c r="N9" s="126"/>
      <c r="O9" s="126"/>
      <c r="P9" s="229"/>
      <c r="Q9" s="224"/>
      <c r="Z9" s="220"/>
      <c r="AA9" s="30" t="s">
        <v>132</v>
      </c>
      <c r="AB9" s="30"/>
      <c r="AC9" s="30"/>
      <c r="AD9" s="30"/>
      <c r="AE9" s="30"/>
      <c r="AF9" s="3" t="s">
        <v>64</v>
      </c>
    </row>
    <row r="10" spans="1:32" ht="23.25" customHeight="1" thickBot="1">
      <c r="C10" s="434"/>
      <c r="D10" s="435"/>
      <c r="E10" s="435"/>
      <c r="F10" s="435"/>
      <c r="G10" s="435"/>
      <c r="H10" s="435"/>
      <c r="I10" s="435"/>
      <c r="J10" s="435"/>
      <c r="K10" s="386"/>
      <c r="L10" s="386"/>
      <c r="M10" s="386"/>
      <c r="N10" s="386"/>
      <c r="O10" s="386"/>
      <c r="P10" s="387"/>
      <c r="Q10" s="14"/>
      <c r="Z10" s="220"/>
      <c r="AA10" s="30"/>
      <c r="AB10" s="30"/>
      <c r="AC10" s="30"/>
      <c r="AD10" s="30"/>
      <c r="AE10" s="30"/>
      <c r="AF10" s="3" t="s">
        <v>91</v>
      </c>
    </row>
    <row r="11" spans="1:32" ht="33" customHeight="1">
      <c r="A11" s="371" t="s">
        <v>71</v>
      </c>
      <c r="B11" s="372" t="s">
        <v>72</v>
      </c>
      <c r="C11" s="420" t="s">
        <v>10</v>
      </c>
      <c r="D11" s="383" t="s">
        <v>42</v>
      </c>
      <c r="E11" s="314" t="s">
        <v>1</v>
      </c>
      <c r="F11" s="383"/>
      <c r="G11" s="383"/>
      <c r="H11" s="383" t="s">
        <v>0</v>
      </c>
      <c r="I11" s="383" t="s">
        <v>60</v>
      </c>
      <c r="J11" s="416" t="s">
        <v>67</v>
      </c>
      <c r="K11" s="418" t="s">
        <v>59</v>
      </c>
      <c r="L11" s="409" t="s">
        <v>46</v>
      </c>
      <c r="M11" s="312" t="s">
        <v>47</v>
      </c>
      <c r="N11" s="312" t="s">
        <v>7</v>
      </c>
      <c r="O11" s="409" t="s">
        <v>8</v>
      </c>
      <c r="P11" s="410"/>
      <c r="Q11" s="370" t="s">
        <v>76</v>
      </c>
      <c r="AA11" s="30"/>
    </row>
    <row r="12" spans="1:32" ht="41.1" customHeight="1">
      <c r="A12" s="371"/>
      <c r="B12" s="372"/>
      <c r="C12" s="421"/>
      <c r="D12" s="384"/>
      <c r="E12" s="101" t="s">
        <v>18</v>
      </c>
      <c r="F12" s="101" t="s">
        <v>19</v>
      </c>
      <c r="G12" s="101" t="s">
        <v>20</v>
      </c>
      <c r="H12" s="384"/>
      <c r="I12" s="384"/>
      <c r="J12" s="417"/>
      <c r="K12" s="419"/>
      <c r="L12" s="411"/>
      <c r="M12" s="313"/>
      <c r="N12" s="313"/>
      <c r="O12" s="117" t="s">
        <v>37</v>
      </c>
      <c r="P12" s="130" t="s">
        <v>2</v>
      </c>
      <c r="Q12" s="370"/>
      <c r="R12" s="47" t="s">
        <v>54</v>
      </c>
      <c r="S12" s="31"/>
      <c r="T12" s="31"/>
      <c r="U12" s="31"/>
      <c r="AA12" s="30"/>
    </row>
    <row r="13" spans="1:32" s="241" customFormat="1" ht="35.1" customHeight="1">
      <c r="A13" s="230" t="str">
        <f t="shared" ref="A13:A34" si="0">IF(R13="IN",$E$7,"")</f>
        <v>RO.FF.02A.R</v>
      </c>
      <c r="B13" s="230" t="str">
        <f t="shared" ref="B13:B34" si="1">IF(R13="IN","Muc "&amp;$E$8,"")</f>
        <v>Muc 1.1</v>
      </c>
      <c r="C13" s="231" t="s">
        <v>14</v>
      </c>
      <c r="D13" s="232" t="s">
        <v>69</v>
      </c>
      <c r="E13" s="233"/>
      <c r="F13" s="233"/>
      <c r="G13" s="233"/>
      <c r="H13" s="233"/>
      <c r="I13" s="234"/>
      <c r="J13" s="235"/>
      <c r="K13" s="234"/>
      <c r="L13" s="236"/>
      <c r="M13" s="237"/>
      <c r="N13" s="238"/>
      <c r="O13" s="238"/>
      <c r="P13" s="239"/>
      <c r="Q13" s="240">
        <f>IF(R13="IN",$T$3,"")</f>
        <v>1</v>
      </c>
      <c r="R13" s="240" t="str">
        <f t="shared" ref="R13:R33" si="2">IF(OR(C13&lt;&gt;"",D13&lt;&gt;""),"IN","")</f>
        <v>IN</v>
      </c>
      <c r="S13" s="110"/>
      <c r="T13" s="240"/>
      <c r="U13" s="110"/>
      <c r="AA13" s="43"/>
      <c r="AB13" s="43"/>
      <c r="AD13" s="43"/>
      <c r="AE13" s="43"/>
    </row>
    <row r="14" spans="1:32" s="254" customFormat="1" ht="39.950000000000003" customHeight="1">
      <c r="A14" s="242" t="str">
        <f t="shared" si="0"/>
        <v>RO.FF.02A.R</v>
      </c>
      <c r="B14" s="242" t="str">
        <f t="shared" si="1"/>
        <v>Muc 1.1</v>
      </c>
      <c r="C14" s="243">
        <v>1</v>
      </c>
      <c r="D14" s="244" t="s">
        <v>133</v>
      </c>
      <c r="E14" s="245">
        <v>25</v>
      </c>
      <c r="F14" s="245">
        <v>35</v>
      </c>
      <c r="G14" s="245" t="str">
        <f>IFERROR(IF((($K$6*2)+($L$6*2))&lt;0,0,($K$6*2)+($L$6*2)),"")</f>
        <v/>
      </c>
      <c r="H14" s="245" t="str">
        <f>+IFERROR(2*K7,"")</f>
        <v/>
      </c>
      <c r="I14" s="244" t="s">
        <v>134</v>
      </c>
      <c r="J14" s="246"/>
      <c r="K14" s="247"/>
      <c r="L14" s="248" t="s">
        <v>135</v>
      </c>
      <c r="M14" s="249" t="str">
        <f t="shared" ref="M14:M22" si="3">IFERROR(IF(OR(L14="Con",L14="Cụm",L14="Hệ"),H14,IF(L14="Thanh",(G14*H14/2400),IF(L14="Tấm",(F14*G14*H14)/(1220*2440),IF(L14="M2",F14*G14*H14/10^6,IF(L14="M3",E14*F14*G14*H14/10^9,0))))),"")</f>
        <v/>
      </c>
      <c r="N14" s="250" t="str">
        <f>IFERROR(IF(ISERR(SEARCH("2d",#REF!)),IF(ISERR(SEARCH("1d",#REF!)),0,1),2)*($G14)*$H14/10^3+IF(ISERR(SEARCH("2n",#REF!)),IF(ISERR(SEARCH("1n",#REF!)),0,1),2)*($F14)*$H14/10^3,"")</f>
        <v/>
      </c>
      <c r="O14" s="250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P14" s="251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Q14" s="252">
        <f t="shared" ref="Q14:Q34" si="4">IF(R14="IN",$T$3,"")</f>
        <v>1</v>
      </c>
      <c r="R14" s="252" t="str">
        <f t="shared" si="2"/>
        <v>IN</v>
      </c>
      <c r="S14" s="253"/>
      <c r="T14" s="252"/>
      <c r="U14" s="253"/>
    </row>
    <row r="15" spans="1:32" s="254" customFormat="1" ht="39.950000000000003" customHeight="1">
      <c r="A15" s="242" t="str">
        <f t="shared" si="0"/>
        <v>RO.FF.02A.R</v>
      </c>
      <c r="B15" s="242" t="str">
        <f t="shared" si="1"/>
        <v>Muc 1.1</v>
      </c>
      <c r="C15" s="243">
        <v>2</v>
      </c>
      <c r="D15" s="255" t="s">
        <v>136</v>
      </c>
      <c r="E15" s="256">
        <v>25</v>
      </c>
      <c r="F15" s="245">
        <v>35</v>
      </c>
      <c r="G15" s="245" t="str">
        <f>IFERROR(IF($M$6-$F$14-$F$14&lt;0,0,$M$6-$F$14-$F$14),"")</f>
        <v/>
      </c>
      <c r="H15" s="245" t="str">
        <f>+IFERROR(4*K7,"")</f>
        <v/>
      </c>
      <c r="I15" s="247" t="s">
        <v>134</v>
      </c>
      <c r="J15" s="246"/>
      <c r="K15" s="247"/>
      <c r="L15" s="248" t="s">
        <v>135</v>
      </c>
      <c r="M15" s="249" t="str">
        <f t="shared" si="3"/>
        <v/>
      </c>
      <c r="N15" s="250" t="str">
        <f>IFERROR(IF(ISERR(SEARCH("2d",#REF!)),IF(ISERR(SEARCH("1d",#REF!)),0,1),2)*($G15)*$H15/10^3+IF(ISERR(SEARCH("2n",#REF!)),IF(ISERR(SEARCH("1n",#REF!)),0,1),2)*($F15)*$H15/10^3,"")</f>
        <v/>
      </c>
      <c r="O15" s="250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P15" s="251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Q15" s="252">
        <f t="shared" si="4"/>
        <v>1</v>
      </c>
      <c r="R15" s="252" t="str">
        <f t="shared" si="2"/>
        <v>IN</v>
      </c>
      <c r="S15" s="253"/>
      <c r="T15" s="252"/>
      <c r="U15" s="253"/>
      <c r="AA15" s="241"/>
      <c r="AB15" s="241"/>
      <c r="AC15" s="241"/>
    </row>
    <row r="16" spans="1:32" s="254" customFormat="1" ht="50.1" customHeight="1">
      <c r="A16" s="242" t="str">
        <f t="shared" si="0"/>
        <v>RO.FF.02A.R</v>
      </c>
      <c r="B16" s="242" t="str">
        <f t="shared" si="1"/>
        <v>Muc 1.1</v>
      </c>
      <c r="C16" s="243">
        <v>3</v>
      </c>
      <c r="D16" s="255" t="s">
        <v>177</v>
      </c>
      <c r="E16" s="256">
        <v>18</v>
      </c>
      <c r="F16" s="245">
        <v>100</v>
      </c>
      <c r="G16" s="245" t="str">
        <f>IFERROR(IF($M$6+$E$17+$E$20+$E$21+60&lt;0,0,$M$6+$E$17+$E$20+$E$21+60),"")</f>
        <v/>
      </c>
      <c r="H16" s="245" t="str">
        <f>+IFERROR(8*K7,"")</f>
        <v/>
      </c>
      <c r="I16" s="247" t="s">
        <v>178</v>
      </c>
      <c r="J16" s="246"/>
      <c r="K16" s="247"/>
      <c r="L16" s="248" t="s">
        <v>171</v>
      </c>
      <c r="M16" s="249" t="str">
        <f t="shared" si="3"/>
        <v/>
      </c>
      <c r="N16" s="250" t="str">
        <f>IFERROR(IF(ISERR(SEARCH("2d",#REF!)),IF(ISERR(SEARCH("1d",#REF!)),0,1),2)*($G16)*$H16/10^3+IF(ISERR(SEARCH("2n",#REF!)),IF(ISERR(SEARCH("1n",#REF!)),0,1),2)*($F16)*$H16/10^3,"")</f>
        <v/>
      </c>
      <c r="O16" s="250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P16" s="251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Q16" s="252">
        <f t="shared" si="4"/>
        <v>1</v>
      </c>
      <c r="R16" s="252" t="str">
        <f t="shared" si="2"/>
        <v>IN</v>
      </c>
      <c r="S16" s="253"/>
      <c r="T16" s="252"/>
      <c r="U16" s="253"/>
      <c r="AA16" s="241"/>
      <c r="AB16" s="241"/>
      <c r="AC16" s="241"/>
    </row>
    <row r="17" spans="1:29" s="254" customFormat="1" ht="50.1" customHeight="1">
      <c r="A17" s="242" t="str">
        <f t="shared" si="0"/>
        <v>RO.FF.02A.R</v>
      </c>
      <c r="B17" s="242" t="str">
        <f t="shared" si="1"/>
        <v>Muc 1.1</v>
      </c>
      <c r="C17" s="243">
        <v>4</v>
      </c>
      <c r="D17" s="255" t="s">
        <v>185</v>
      </c>
      <c r="E17" s="256">
        <v>18</v>
      </c>
      <c r="F17" s="245">
        <v>100</v>
      </c>
      <c r="G17" s="245" t="str">
        <f>+$K$6</f>
        <v/>
      </c>
      <c r="H17" s="245" t="str">
        <f>+IFERROR(4*K7,"")</f>
        <v/>
      </c>
      <c r="I17" s="247" t="s">
        <v>178</v>
      </c>
      <c r="J17" s="246"/>
      <c r="K17" s="247"/>
      <c r="L17" s="248" t="s">
        <v>171</v>
      </c>
      <c r="M17" s="249" t="str">
        <f t="shared" si="3"/>
        <v/>
      </c>
      <c r="N17" s="250" t="str">
        <f>IFERROR(IF(ISERR(SEARCH("2d",#REF!)),IF(ISERR(SEARCH("1d",#REF!)),0,1),2)*($G17)*$H17/10^3+IF(ISERR(SEARCH("2n",#REF!)),IF(ISERR(SEARCH("1n",#REF!)),0,1),2)*($F17)*$H17/10^3,"")</f>
        <v/>
      </c>
      <c r="O17" s="250" t="str">
        <f>IFERROR(IF(ISERR(SEARCH("2m",#REF!)),IF(ISERR(SEARCH("1m",#REF!)),0,1),2)*$G17*$F17*$H17/10^6+IF(ISERR(SEARCH("2d",#REF!)),IF(ISERR(SEARCH("1d",#REF!)),0,1),2)*$G17*$E17*$H17/10^6+IF(ISERR(SEARCH("2n",#REF!)),IF(ISERR(SEARCH("1n",#REF!)),0,1),2)*$F17*$E17*$H17/10^6,"")</f>
        <v/>
      </c>
      <c r="P17" s="251" t="str">
        <f>IFERROR(IF(ISERR(SEARCH("2m",#REF!)),IF(ISERR(SEARCH("1m",#REF!)),0,1),2)*$G17*$F17*$H17/10^6+IF(ISERR(SEARCH("2d",#REF!)),IF(ISERR(SEARCH("1d",#REF!)),0,1),2)*$G17*$E17*$H17/10^6+IF(ISERR(SEARCH("2n",#REF!)),IF(ISERR(SEARCH("1n",#REF!)),0,1),2)*$F17*$E17*$H17/10^6,"")</f>
        <v/>
      </c>
      <c r="Q17" s="252">
        <f t="shared" si="4"/>
        <v>1</v>
      </c>
      <c r="R17" s="252" t="str">
        <f t="shared" si="2"/>
        <v>IN</v>
      </c>
      <c r="S17" s="253"/>
      <c r="T17" s="252"/>
      <c r="U17" s="253"/>
      <c r="AA17" s="241"/>
      <c r="AB17" s="241"/>
      <c r="AC17" s="241"/>
    </row>
    <row r="18" spans="1:29" s="254" customFormat="1" ht="50.1" customHeight="1">
      <c r="A18" s="242" t="str">
        <f t="shared" si="0"/>
        <v>RO.FF.02A.R</v>
      </c>
      <c r="B18" s="242" t="str">
        <f t="shared" si="1"/>
        <v>Muc 1.1</v>
      </c>
      <c r="C18" s="243">
        <v>5</v>
      </c>
      <c r="D18" s="255" t="s">
        <v>186</v>
      </c>
      <c r="E18" s="256">
        <v>18</v>
      </c>
      <c r="F18" s="245">
        <v>100</v>
      </c>
      <c r="G18" s="245" t="str">
        <f>IFERROR(IF($L$6-$F$17-$F$17&lt;0,0,$L$6-$F$17-$F$17),"")</f>
        <v/>
      </c>
      <c r="H18" s="245" t="str">
        <f>+IFERROR(8*K7,"")</f>
        <v/>
      </c>
      <c r="I18" s="247" t="s">
        <v>178</v>
      </c>
      <c r="J18" s="246"/>
      <c r="K18" s="247"/>
      <c r="L18" s="248" t="s">
        <v>171</v>
      </c>
      <c r="M18" s="249" t="str">
        <f t="shared" si="3"/>
        <v/>
      </c>
      <c r="N18" s="250" t="str">
        <f>IFERROR(IF(ISERR(SEARCH("2d",#REF!)),IF(ISERR(SEARCH("1d",#REF!)),0,1),2)*($G18)*$H18/10^3+IF(ISERR(SEARCH("2n",#REF!)),IF(ISERR(SEARCH("1n",#REF!)),0,1),2)*($F18)*$H18/10^3,"")</f>
        <v/>
      </c>
      <c r="O18" s="250" t="str">
        <f>IFERROR(IF(ISERR(SEARCH("2m",#REF!)),IF(ISERR(SEARCH("1m",#REF!)),0,1),2)*$G18*$F18*$H18/10^6+IF(ISERR(SEARCH("2d",#REF!)),IF(ISERR(SEARCH("1d",#REF!)),0,1),2)*$G18*$E18*$H18/10^6+IF(ISERR(SEARCH("2n",#REF!)),IF(ISERR(SEARCH("1n",#REF!)),0,1),2)*$F18*$E18*$H18/10^6,"")</f>
        <v/>
      </c>
      <c r="P18" s="251" t="str">
        <f>IFERROR(IF(ISERR(SEARCH("2m",#REF!)),IF(ISERR(SEARCH("1m",#REF!)),0,1),2)*$G18*$F18*$H18/10^6+IF(ISERR(SEARCH("2d",#REF!)),IF(ISERR(SEARCH("1d",#REF!)),0,1),2)*$G18*$E18*$H18/10^6+IF(ISERR(SEARCH("2n",#REF!)),IF(ISERR(SEARCH("1n",#REF!)),0,1),2)*$F18*$E18*$H18/10^6,"")</f>
        <v/>
      </c>
      <c r="Q18" s="252">
        <f t="shared" si="4"/>
        <v>1</v>
      </c>
      <c r="R18" s="252" t="str">
        <f t="shared" si="2"/>
        <v>IN</v>
      </c>
      <c r="S18" s="253"/>
      <c r="T18" s="252"/>
      <c r="U18" s="253"/>
      <c r="AA18" s="241"/>
      <c r="AB18" s="241"/>
      <c r="AC18" s="241"/>
    </row>
    <row r="19" spans="1:29" s="254" customFormat="1" ht="50.1" customHeight="1">
      <c r="A19" s="242" t="str">
        <f t="shared" si="0"/>
        <v>RO.FF.02A.R</v>
      </c>
      <c r="B19" s="242" t="str">
        <f t="shared" si="1"/>
        <v>Muc 1.1</v>
      </c>
      <c r="C19" s="243">
        <v>6</v>
      </c>
      <c r="D19" s="255" t="s">
        <v>187</v>
      </c>
      <c r="E19" s="256">
        <v>18</v>
      </c>
      <c r="F19" s="245">
        <v>100</v>
      </c>
      <c r="G19" s="245" t="str">
        <f>IFERROR(IF($K$6-$F$16-$F$16&lt;0,0,$K$6-$F$16-$F$16),"")</f>
        <v/>
      </c>
      <c r="H19" s="245" t="str">
        <f>+IFERROR(4*K7,"")</f>
        <v/>
      </c>
      <c r="I19" s="247" t="s">
        <v>178</v>
      </c>
      <c r="J19" s="246"/>
      <c r="K19" s="247"/>
      <c r="L19" s="248" t="s">
        <v>171</v>
      </c>
      <c r="M19" s="249" t="str">
        <f t="shared" si="3"/>
        <v/>
      </c>
      <c r="N19" s="250" t="str">
        <f>IFERROR(IF(ISERR(SEARCH("2d",#REF!)),IF(ISERR(SEARCH("1d",#REF!)),0,1),2)*($G19)*$H19/10^3+IF(ISERR(SEARCH("2n",#REF!)),IF(ISERR(SEARCH("1n",#REF!)),0,1),2)*($F19)*$H19/10^3,"")</f>
        <v/>
      </c>
      <c r="O19" s="250" t="str">
        <f>IFERROR(IF(ISERR(SEARCH("2m",#REF!)),IF(ISERR(SEARCH("1m",#REF!)),0,1),2)*$G19*$F19*$H19/10^6+IF(ISERR(SEARCH("2d",#REF!)),IF(ISERR(SEARCH("1d",#REF!)),0,1),2)*$G19*$E19*$H19/10^6+IF(ISERR(SEARCH("2n",#REF!)),IF(ISERR(SEARCH("1n",#REF!)),0,1),2)*$F19*$E19*$H19/10^6,"")</f>
        <v/>
      </c>
      <c r="P19" s="251" t="str">
        <f>IFERROR(IF(ISERR(SEARCH("2m",#REF!)),IF(ISERR(SEARCH("1m",#REF!)),0,1),2)*$G19*$F19*$H19/10^6+IF(ISERR(SEARCH("2d",#REF!)),IF(ISERR(SEARCH("1d",#REF!)),0,1),2)*$G19*$E19*$H19/10^6+IF(ISERR(SEARCH("2n",#REF!)),IF(ISERR(SEARCH("1n",#REF!)),0,1),2)*$F19*$E19*$H19/10^6,"")</f>
        <v/>
      </c>
      <c r="Q19" s="252">
        <f t="shared" si="4"/>
        <v>1</v>
      </c>
      <c r="R19" s="252" t="str">
        <f t="shared" si="2"/>
        <v>IN</v>
      </c>
      <c r="S19" s="253"/>
      <c r="T19" s="252"/>
      <c r="U19" s="253"/>
      <c r="AA19" s="241"/>
      <c r="AB19" s="241"/>
      <c r="AC19" s="241"/>
    </row>
    <row r="20" spans="1:29" s="254" customFormat="1" ht="50.1" customHeight="1">
      <c r="A20" s="242" t="str">
        <f t="shared" si="0"/>
        <v>RO.FF.02A.R</v>
      </c>
      <c r="B20" s="242" t="str">
        <f t="shared" si="1"/>
        <v>Muc 1.1</v>
      </c>
      <c r="C20" s="243">
        <v>5</v>
      </c>
      <c r="D20" s="255" t="s">
        <v>180</v>
      </c>
      <c r="E20" s="256">
        <v>18</v>
      </c>
      <c r="F20" s="245">
        <v>100</v>
      </c>
      <c r="G20" s="245" t="str">
        <f>$K$6</f>
        <v/>
      </c>
      <c r="H20" s="245" t="str">
        <f>+IFERROR(2*K7,"")</f>
        <v/>
      </c>
      <c r="I20" s="247" t="s">
        <v>178</v>
      </c>
      <c r="J20" s="246"/>
      <c r="K20" s="247"/>
      <c r="L20" s="248" t="s">
        <v>171</v>
      </c>
      <c r="M20" s="249" t="str">
        <f t="shared" si="3"/>
        <v/>
      </c>
      <c r="N20" s="250" t="str">
        <f>IFERROR(IF(ISERR(SEARCH("2d",#REF!)),IF(ISERR(SEARCH("1d",#REF!)),0,1),2)*($G20)*$H20/10^3+IF(ISERR(SEARCH("2n",#REF!)),IF(ISERR(SEARCH("1n",#REF!)),0,1),2)*($F20)*$H20/10^3,"")</f>
        <v/>
      </c>
      <c r="O20" s="250" t="str">
        <f>IFERROR(IF(ISERR(SEARCH("2m",#REF!)),IF(ISERR(SEARCH("1m",#REF!)),0,1),2)*$G20*$F20*$H20/10^6+IF(ISERR(SEARCH("2d",#REF!)),IF(ISERR(SEARCH("1d",#REF!)),0,1),2)*$G20*$E20*$H20/10^6+IF(ISERR(SEARCH("2n",#REF!)),IF(ISERR(SEARCH("1n",#REF!)),0,1),2)*$F20*$E20*$H20/10^6,"")</f>
        <v/>
      </c>
      <c r="P20" s="251" t="str">
        <f>IFERROR(IF(ISERR(SEARCH("2m",#REF!)),IF(ISERR(SEARCH("1m",#REF!)),0,1),2)*$G20*$F20*$H20/10^6+IF(ISERR(SEARCH("2d",#REF!)),IF(ISERR(SEARCH("1d",#REF!)),0,1),2)*$G20*$E20*$H20/10^6+IF(ISERR(SEARCH("2n",#REF!)),IF(ISERR(SEARCH("1n",#REF!)),0,1),2)*$F20*$E20*$H20/10^6,"")</f>
        <v/>
      </c>
      <c r="Q20" s="252">
        <f t="shared" si="4"/>
        <v>1</v>
      </c>
      <c r="R20" s="252" t="str">
        <f t="shared" si="2"/>
        <v>IN</v>
      </c>
      <c r="S20" s="253"/>
      <c r="T20" s="252"/>
      <c r="U20" s="253"/>
      <c r="AA20" s="241"/>
      <c r="AB20" s="241"/>
      <c r="AC20" s="241"/>
    </row>
    <row r="21" spans="1:29" s="254" customFormat="1" ht="50.1" customHeight="1">
      <c r="A21" s="242" t="str">
        <f t="shared" si="0"/>
        <v>RO.FF.02A.R</v>
      </c>
      <c r="B21" s="242" t="str">
        <f t="shared" si="1"/>
        <v>Muc 1.1</v>
      </c>
      <c r="C21" s="243">
        <v>6</v>
      </c>
      <c r="D21" s="255" t="s">
        <v>180</v>
      </c>
      <c r="E21" s="256">
        <v>18</v>
      </c>
      <c r="F21" s="245">
        <v>100</v>
      </c>
      <c r="G21" s="245" t="str">
        <f>IFERROR(IF($L$6-$F$20-$F$20&lt;0,0,$L$6-$F$20-$F$20),"")</f>
        <v/>
      </c>
      <c r="H21" s="245" t="str">
        <f>+IFERROR(2*K7,"")</f>
        <v/>
      </c>
      <c r="I21" s="247" t="s">
        <v>178</v>
      </c>
      <c r="J21" s="246"/>
      <c r="K21" s="247"/>
      <c r="L21" s="248" t="s">
        <v>171</v>
      </c>
      <c r="M21" s="249" t="str">
        <f t="shared" si="3"/>
        <v/>
      </c>
      <c r="N21" s="250" t="str">
        <f>IFERROR(IF(ISERR(SEARCH("2d",#REF!)),IF(ISERR(SEARCH("1d",#REF!)),0,1),2)*($G21)*$H21/10^3+IF(ISERR(SEARCH("2n",#REF!)),IF(ISERR(SEARCH("1n",#REF!)),0,1),2)*($F21)*$H21/10^3,"")</f>
        <v/>
      </c>
      <c r="O21" s="250" t="str">
        <f>IFERROR(IF(ISERR(SEARCH("2m",#REF!)),IF(ISERR(SEARCH("1m",#REF!)),0,1),2)*$G21*$F21*$H21/10^6+IF(ISERR(SEARCH("2d",#REF!)),IF(ISERR(SEARCH("1d",#REF!)),0,1),2)*$G21*$E21*$H21/10^6+IF(ISERR(SEARCH("2n",#REF!)),IF(ISERR(SEARCH("1n",#REF!)),0,1),2)*$F21*$E21*$H21/10^6,"")</f>
        <v/>
      </c>
      <c r="P21" s="251" t="str">
        <f>IFERROR(IF(ISERR(SEARCH("2m",#REF!)),IF(ISERR(SEARCH("1m",#REF!)),0,1),2)*$G21*$F21*$H21/10^6+IF(ISERR(SEARCH("2d",#REF!)),IF(ISERR(SEARCH("1d",#REF!)),0,1),2)*$G21*$E21*$H21/10^6+IF(ISERR(SEARCH("2n",#REF!)),IF(ISERR(SEARCH("1n",#REF!)),0,1),2)*$F21*$E21*$H21/10^6,"")</f>
        <v/>
      </c>
      <c r="Q21" s="252">
        <f t="shared" si="4"/>
        <v>1</v>
      </c>
      <c r="R21" s="252" t="str">
        <f t="shared" si="2"/>
        <v>IN</v>
      </c>
      <c r="S21" s="253"/>
      <c r="T21" s="252"/>
      <c r="U21" s="253"/>
      <c r="AA21" s="241"/>
      <c r="AB21" s="241"/>
      <c r="AC21" s="241"/>
    </row>
    <row r="22" spans="1:29" s="254" customFormat="1" ht="50.1" customHeight="1">
      <c r="A22" s="242" t="str">
        <f t="shared" si="0"/>
        <v>RO.FF.02A.R</v>
      </c>
      <c r="B22" s="242" t="str">
        <f t="shared" si="1"/>
        <v>Muc 1.1</v>
      </c>
      <c r="C22" s="243">
        <v>7</v>
      </c>
      <c r="D22" s="255" t="s">
        <v>180</v>
      </c>
      <c r="E22" s="256">
        <v>18</v>
      </c>
      <c r="F22" s="245">
        <v>100</v>
      </c>
      <c r="G22" s="245">
        <v>100</v>
      </c>
      <c r="H22" s="245" t="str">
        <f>+IFERROR(40*K7,"")</f>
        <v/>
      </c>
      <c r="I22" s="247" t="s">
        <v>178</v>
      </c>
      <c r="J22" s="246" t="s">
        <v>181</v>
      </c>
      <c r="K22" s="247"/>
      <c r="L22" s="248" t="s">
        <v>171</v>
      </c>
      <c r="M22" s="249" t="str">
        <f t="shared" si="3"/>
        <v/>
      </c>
      <c r="N22" s="250" t="str">
        <f>IFERROR(IF(ISERR(SEARCH("2d",#REF!)),IF(ISERR(SEARCH("1d",#REF!)),0,1),2)*($G22)*$H22/10^3+IF(ISERR(SEARCH("2n",#REF!)),IF(ISERR(SEARCH("1n",#REF!)),0,1),2)*($F22)*$H22/10^3,"")</f>
        <v/>
      </c>
      <c r="O22" s="250" t="str">
        <f>IFERROR(IF(ISERR(SEARCH("2m",#REF!)),IF(ISERR(SEARCH("1m",#REF!)),0,1),2)*$G22*$F22*$H22/10^6+IF(ISERR(SEARCH("2d",#REF!)),IF(ISERR(SEARCH("1d",#REF!)),0,1),2)*$G22*$E22*$H22/10^6+IF(ISERR(SEARCH("2n",#REF!)),IF(ISERR(SEARCH("1n",#REF!)),0,1),2)*$F22*$E22*$H22/10^6,"")</f>
        <v/>
      </c>
      <c r="P22" s="251" t="str">
        <f>IFERROR(IF(ISERR(SEARCH("2m",#REF!)),IF(ISERR(SEARCH("1m",#REF!)),0,1),2)*$G22*$F22*$H22/10^6+IF(ISERR(SEARCH("2d",#REF!)),IF(ISERR(SEARCH("1d",#REF!)),0,1),2)*$G22*$E22*$H22/10^6+IF(ISERR(SEARCH("2n",#REF!)),IF(ISERR(SEARCH("1n",#REF!)),0,1),2)*$F22*$E22*$H22/10^6,"")</f>
        <v/>
      </c>
      <c r="Q22" s="252">
        <f t="shared" si="4"/>
        <v>1</v>
      </c>
      <c r="R22" s="252" t="str">
        <f t="shared" si="2"/>
        <v>IN</v>
      </c>
      <c r="S22" s="253"/>
      <c r="T22" s="252"/>
      <c r="U22" s="253"/>
      <c r="AA22" s="241"/>
      <c r="AB22" s="241"/>
      <c r="AC22" s="241"/>
    </row>
    <row r="23" spans="1:29" s="254" customFormat="1" ht="39.950000000000003" customHeight="1">
      <c r="A23" s="242" t="str">
        <f t="shared" si="0"/>
        <v>RO.FF.02A.R</v>
      </c>
      <c r="B23" s="242" t="str">
        <f t="shared" si="1"/>
        <v>Muc 1.1</v>
      </c>
      <c r="C23" s="243">
        <v>8</v>
      </c>
      <c r="D23" s="255" t="s">
        <v>137</v>
      </c>
      <c r="E23" s="256"/>
      <c r="F23" s="245"/>
      <c r="G23" s="245"/>
      <c r="H23" s="245"/>
      <c r="I23" s="247" t="s">
        <v>138</v>
      </c>
      <c r="J23" s="246"/>
      <c r="K23" s="247"/>
      <c r="L23" s="248" t="s">
        <v>139</v>
      </c>
      <c r="M23" s="249" t="str">
        <f>IFERROR(($K$6*$L$6*4+$L$6*$M$6*2)*10^-6*1.3/0.5*$K$7,"")</f>
        <v/>
      </c>
      <c r="N23" s="250">
        <f>IF(ISERR(SEARCH("2d",#REF!)),IF(ISERR(SEARCH("1d",#REF!)),0,1),2)*($G23)*$H23/10^3+IF(ISERR(SEARCH("2n",#REF!)),IF(ISERR(SEARCH("1n",#REF!)),0,1),2)*($F23)*$H23/10^3</f>
        <v>0</v>
      </c>
      <c r="O23" s="250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P23" s="251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Q23" s="252">
        <f t="shared" si="4"/>
        <v>1</v>
      </c>
      <c r="R23" s="252" t="str">
        <f t="shared" si="2"/>
        <v>IN</v>
      </c>
      <c r="S23" s="253"/>
      <c r="T23" s="252"/>
      <c r="U23" s="253"/>
      <c r="AA23" s="241"/>
      <c r="AB23" s="241"/>
      <c r="AC23" s="241"/>
    </row>
    <row r="24" spans="1:29" s="254" customFormat="1" ht="39.950000000000003" customHeight="1">
      <c r="A24" s="242" t="str">
        <f t="shared" si="0"/>
        <v>RO.FF.02A.R</v>
      </c>
      <c r="B24" s="242" t="str">
        <f t="shared" si="1"/>
        <v>Muc 1.1</v>
      </c>
      <c r="C24" s="243">
        <v>9</v>
      </c>
      <c r="D24" s="255" t="s">
        <v>140</v>
      </c>
      <c r="E24" s="256"/>
      <c r="F24" s="245"/>
      <c r="G24" s="245"/>
      <c r="H24" s="245"/>
      <c r="I24" s="247" t="s">
        <v>141</v>
      </c>
      <c r="J24" s="246"/>
      <c r="K24" s="247"/>
      <c r="L24" s="248" t="s">
        <v>139</v>
      </c>
      <c r="M24" s="249" t="str">
        <f>IFERROR(($K$6*$L$6*4+$L$6*$M$6*2)*10^-6*1.3/1.2*$K$7,"")</f>
        <v/>
      </c>
      <c r="N24" s="250">
        <f>IF(ISERR(SEARCH("2d",#REF!)),IF(ISERR(SEARCH("1d",#REF!)),0,1),2)*($G24)*$H24/10^3+IF(ISERR(SEARCH("2n",#REF!)),IF(ISERR(SEARCH("1n",#REF!)),0,1),2)*($F24)*$H24/10^3</f>
        <v>0</v>
      </c>
      <c r="O24" s="250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P24" s="251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Q24" s="252">
        <f t="shared" si="4"/>
        <v>1</v>
      </c>
      <c r="R24" s="252" t="str">
        <f t="shared" si="2"/>
        <v>IN</v>
      </c>
      <c r="S24" s="253"/>
      <c r="T24" s="252"/>
      <c r="U24" s="253"/>
      <c r="AA24" s="241"/>
      <c r="AB24" s="241"/>
      <c r="AC24" s="241"/>
    </row>
    <row r="25" spans="1:29" s="254" customFormat="1" ht="39.950000000000003" customHeight="1">
      <c r="A25" s="242" t="str">
        <f t="shared" si="0"/>
        <v>RO.FF.02A.R</v>
      </c>
      <c r="B25" s="242" t="str">
        <f t="shared" si="1"/>
        <v>Muc 1.1</v>
      </c>
      <c r="C25" s="243">
        <v>10</v>
      </c>
      <c r="D25" s="255" t="s">
        <v>182</v>
      </c>
      <c r="E25" s="256"/>
      <c r="F25" s="245"/>
      <c r="G25" s="245"/>
      <c r="H25" s="245"/>
      <c r="I25" s="247" t="s">
        <v>183</v>
      </c>
      <c r="J25" s="246"/>
      <c r="K25" s="247"/>
      <c r="L25" s="248" t="s">
        <v>139</v>
      </c>
      <c r="M25" s="249" t="str">
        <f>IFERROR(($K$6*8+$L$6*8+$M$6*80)*10^-3*$K$7,"")</f>
        <v/>
      </c>
      <c r="N25" s="250">
        <f>IF(ISERR(SEARCH("2d",#REF!)),IF(ISERR(SEARCH("1d",#REF!)),0,1),2)*($G25)*$H25/10^3+IF(ISERR(SEARCH("2n",#REF!)),IF(ISERR(SEARCH("1n",#REF!)),0,1),2)*($F25)*$H25/10^3</f>
        <v>0</v>
      </c>
      <c r="O25" s="250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P25" s="251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Q25" s="252">
        <f t="shared" si="4"/>
        <v>1</v>
      </c>
      <c r="R25" s="252" t="str">
        <f t="shared" si="2"/>
        <v>IN</v>
      </c>
      <c r="S25" s="253"/>
      <c r="T25" s="252"/>
      <c r="U25" s="253"/>
      <c r="AA25" s="241"/>
      <c r="AB25" s="241"/>
      <c r="AC25" s="241"/>
    </row>
    <row r="26" spans="1:29" s="254" customFormat="1" ht="39.950000000000003" hidden="1" customHeight="1">
      <c r="A26" s="242" t="str">
        <f t="shared" si="0"/>
        <v/>
      </c>
      <c r="B26" s="242" t="str">
        <f t="shared" si="1"/>
        <v/>
      </c>
      <c r="C26" s="243"/>
      <c r="D26" s="255"/>
      <c r="E26" s="256"/>
      <c r="F26" s="245"/>
      <c r="G26" s="245"/>
      <c r="H26" s="245"/>
      <c r="I26" s="247"/>
      <c r="J26" s="246"/>
      <c r="K26" s="247"/>
      <c r="L26" s="248"/>
      <c r="M26" s="249">
        <f t="shared" ref="M26:M33" si="5">IF(OR(L26="Con",L26="Cụm",L26="Hệ"),H26,IF(L26="Thanh",(G26*H26/2400),IF(L26="Tấm",(F26*G26*H26)/(1220*2440),IF(L26="Md",G26*H26/1000,IF(L26="M2",F26*G26*H26/10^6,IF(L26="M3",E26*F26*G26*H26/10^9,0))))))</f>
        <v>0</v>
      </c>
      <c r="N26" s="250">
        <f>IF(ISERR(SEARCH("2d",#REF!)),IF(ISERR(SEARCH("1d",#REF!)),0,1),2)*($G26)*$H26/10^3+IF(ISERR(SEARCH("2n",#REF!)),IF(ISERR(SEARCH("1n",#REF!)),0,1),2)*($F26)*$H26/10^3</f>
        <v>0</v>
      </c>
      <c r="O26" s="250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P26" s="251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Q26" s="252" t="str">
        <f t="shared" si="4"/>
        <v/>
      </c>
      <c r="R26" s="252" t="str">
        <f t="shared" si="2"/>
        <v/>
      </c>
      <c r="S26" s="253"/>
      <c r="T26" s="252"/>
      <c r="U26" s="253"/>
      <c r="AA26" s="241"/>
      <c r="AB26" s="241"/>
      <c r="AC26" s="241"/>
    </row>
    <row r="27" spans="1:29" s="254" customFormat="1" ht="39.950000000000003" hidden="1" customHeight="1">
      <c r="A27" s="242" t="str">
        <f t="shared" si="0"/>
        <v/>
      </c>
      <c r="B27" s="242" t="str">
        <f t="shared" si="1"/>
        <v/>
      </c>
      <c r="C27" s="243"/>
      <c r="D27" s="255"/>
      <c r="E27" s="256"/>
      <c r="F27" s="245"/>
      <c r="G27" s="245"/>
      <c r="H27" s="245"/>
      <c r="I27" s="247"/>
      <c r="J27" s="246"/>
      <c r="K27" s="247"/>
      <c r="L27" s="248"/>
      <c r="M27" s="249">
        <f t="shared" si="5"/>
        <v>0</v>
      </c>
      <c r="N27" s="250">
        <f>IF(ISERR(SEARCH("2d",#REF!)),IF(ISERR(SEARCH("1d",#REF!)),0,1),2)*($G27)*$H27/10^3+IF(ISERR(SEARCH("2n",#REF!)),IF(ISERR(SEARCH("1n",#REF!)),0,1),2)*($F27)*$H27/10^3</f>
        <v>0</v>
      </c>
      <c r="O27" s="250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P27" s="251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Q27" s="252" t="str">
        <f t="shared" si="4"/>
        <v/>
      </c>
      <c r="R27" s="252" t="str">
        <f t="shared" si="2"/>
        <v/>
      </c>
      <c r="S27" s="253"/>
      <c r="T27" s="252"/>
      <c r="U27" s="253"/>
      <c r="AA27" s="241"/>
      <c r="AB27" s="241"/>
      <c r="AC27" s="241"/>
    </row>
    <row r="28" spans="1:29" s="254" customFormat="1" ht="39.950000000000003" hidden="1" customHeight="1">
      <c r="A28" s="242" t="str">
        <f t="shared" si="0"/>
        <v/>
      </c>
      <c r="B28" s="242" t="str">
        <f t="shared" si="1"/>
        <v/>
      </c>
      <c r="C28" s="257"/>
      <c r="D28" s="255"/>
      <c r="E28" s="256"/>
      <c r="F28" s="245"/>
      <c r="G28" s="245"/>
      <c r="H28" s="245"/>
      <c r="I28" s="247"/>
      <c r="J28" s="246"/>
      <c r="K28" s="247"/>
      <c r="L28" s="248"/>
      <c r="M28" s="249">
        <f t="shared" si="5"/>
        <v>0</v>
      </c>
      <c r="N28" s="258">
        <f>IF(ISERR(SEARCH("2d",#REF!)),IF(ISERR(SEARCH("1d",#REF!)),0,1),2)*($G28)*$H28/10^3+IF(ISERR(SEARCH("2n",#REF!)),IF(ISERR(SEARCH("1n",#REF!)),0,1),2)*($F28)*$H28/10^3</f>
        <v>0</v>
      </c>
      <c r="O28" s="258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P28" s="258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Q28" s="252" t="str">
        <f t="shared" si="4"/>
        <v/>
      </c>
      <c r="R28" s="252" t="str">
        <f t="shared" si="2"/>
        <v/>
      </c>
      <c r="S28" s="253"/>
      <c r="T28" s="252"/>
      <c r="U28" s="253"/>
      <c r="AA28" s="241"/>
      <c r="AB28" s="241"/>
      <c r="AC28" s="241"/>
    </row>
    <row r="29" spans="1:29" s="241" customFormat="1" ht="39.950000000000003" hidden="1" customHeight="1">
      <c r="A29" s="230" t="str">
        <f t="shared" si="0"/>
        <v/>
      </c>
      <c r="B29" s="230" t="str">
        <f t="shared" si="1"/>
        <v/>
      </c>
      <c r="C29" s="245"/>
      <c r="D29" s="244"/>
      <c r="E29" s="245"/>
      <c r="F29" s="245"/>
      <c r="G29" s="245"/>
      <c r="H29" s="245"/>
      <c r="I29" s="244"/>
      <c r="J29" s="244"/>
      <c r="K29" s="247"/>
      <c r="L29" s="248"/>
      <c r="M29" s="249">
        <f t="shared" si="5"/>
        <v>0</v>
      </c>
      <c r="N29" s="258">
        <f>IF(ISERR(SEARCH("2d",#REF!)),IF(ISERR(SEARCH("1d",#REF!)),0,1),2)*($G29)*$H29/10^3+IF(ISERR(SEARCH("2n",#REF!)),IF(ISERR(SEARCH("1n",#REF!)),0,1),2)*($F29)*$H29/10^3</f>
        <v>0</v>
      </c>
      <c r="O29" s="258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P29" s="258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Q29" s="240" t="str">
        <f t="shared" si="4"/>
        <v/>
      </c>
      <c r="R29" s="240" t="str">
        <f t="shared" si="2"/>
        <v/>
      </c>
      <c r="S29" s="110"/>
      <c r="T29" s="240"/>
      <c r="U29" s="110"/>
    </row>
    <row r="30" spans="1:29" s="241" customFormat="1" ht="39.950000000000003" hidden="1" customHeight="1">
      <c r="A30" s="230" t="str">
        <f t="shared" si="0"/>
        <v/>
      </c>
      <c r="B30" s="230" t="str">
        <f t="shared" si="1"/>
        <v/>
      </c>
      <c r="C30" s="259"/>
      <c r="D30" s="260"/>
      <c r="E30" s="259"/>
      <c r="F30" s="259"/>
      <c r="G30" s="259"/>
      <c r="H30" s="259"/>
      <c r="I30" s="260"/>
      <c r="J30" s="244"/>
      <c r="K30" s="247"/>
      <c r="L30" s="248"/>
      <c r="M30" s="249">
        <f t="shared" si="5"/>
        <v>0</v>
      </c>
      <c r="N30" s="258">
        <f>IF(ISERR(SEARCH("2d",#REF!)),IF(ISERR(SEARCH("1d",#REF!)),0,1),2)*($G30+80)*$H30/10^3+IF(ISERR(SEARCH("2n",#REF!)),IF(ISERR(SEARCH("1n",#REF!)),0,1),2)*($F30+80)*$H30/10^3</f>
        <v>0</v>
      </c>
      <c r="O30" s="258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P30" s="258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Q30" s="240" t="str">
        <f t="shared" si="4"/>
        <v/>
      </c>
      <c r="R30" s="240" t="str">
        <f t="shared" si="2"/>
        <v/>
      </c>
      <c r="S30" s="110"/>
      <c r="T30" s="240"/>
      <c r="U30" s="110"/>
    </row>
    <row r="31" spans="1:29" s="241" customFormat="1" ht="39.950000000000003" hidden="1" customHeight="1">
      <c r="A31" s="230" t="str">
        <f t="shared" si="0"/>
        <v/>
      </c>
      <c r="B31" s="230" t="str">
        <f t="shared" si="1"/>
        <v/>
      </c>
      <c r="C31" s="245"/>
      <c r="D31" s="244"/>
      <c r="E31" s="245"/>
      <c r="F31" s="245"/>
      <c r="G31" s="245"/>
      <c r="H31" s="245"/>
      <c r="I31" s="244"/>
      <c r="J31" s="244"/>
      <c r="K31" s="247"/>
      <c r="L31" s="248"/>
      <c r="M31" s="249">
        <f t="shared" si="5"/>
        <v>0</v>
      </c>
      <c r="N31" s="258">
        <f>IF(ISERR(SEARCH("2d",#REF!)),IF(ISERR(SEARCH("1d",#REF!)),0,1),2)*($G31)*$H31/10^3+IF(ISERR(SEARCH("2n",#REF!)),IF(ISERR(SEARCH("1n",#REF!)),0,1),2)*($F31)*$H31/10^3</f>
        <v>0</v>
      </c>
      <c r="O31" s="258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P31" s="258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Q31" s="240" t="str">
        <f t="shared" si="4"/>
        <v/>
      </c>
      <c r="R31" s="240" t="str">
        <f t="shared" si="2"/>
        <v/>
      </c>
      <c r="S31" s="110"/>
      <c r="T31" s="240"/>
      <c r="U31" s="110"/>
    </row>
    <row r="32" spans="1:29" s="241" customFormat="1" ht="39.950000000000003" hidden="1" customHeight="1">
      <c r="A32" s="230" t="str">
        <f t="shared" si="0"/>
        <v/>
      </c>
      <c r="B32" s="230" t="str">
        <f t="shared" si="1"/>
        <v/>
      </c>
      <c r="C32" s="259"/>
      <c r="D32" s="260"/>
      <c r="E32" s="259"/>
      <c r="F32" s="259"/>
      <c r="G32" s="259"/>
      <c r="H32" s="259"/>
      <c r="I32" s="260"/>
      <c r="J32" s="244"/>
      <c r="K32" s="247"/>
      <c r="L32" s="248"/>
      <c r="M32" s="249">
        <f t="shared" si="5"/>
        <v>0</v>
      </c>
      <c r="N32" s="258">
        <f>IF(ISERR(SEARCH("2d",#REF!)),IF(ISERR(SEARCH("1d",#REF!)),0,1),2)*($G32+80)*$H32/10^3+IF(ISERR(SEARCH("2n",#REF!)),IF(ISERR(SEARCH("1n",#REF!)),0,1),2)*($F32+80)*$H32/10^3</f>
        <v>0</v>
      </c>
      <c r="O32" s="258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P32" s="258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Q32" s="240" t="str">
        <f t="shared" si="4"/>
        <v/>
      </c>
      <c r="R32" s="240" t="str">
        <f t="shared" si="2"/>
        <v/>
      </c>
      <c r="S32" s="110"/>
      <c r="T32" s="240"/>
      <c r="U32" s="110"/>
    </row>
    <row r="33" spans="1:21" s="241" customFormat="1" ht="39.950000000000003" hidden="1" customHeight="1">
      <c r="A33" s="230" t="str">
        <f t="shared" si="0"/>
        <v/>
      </c>
      <c r="B33" s="230" t="str">
        <f t="shared" si="1"/>
        <v/>
      </c>
      <c r="C33" s="259"/>
      <c r="D33" s="260"/>
      <c r="E33" s="259"/>
      <c r="F33" s="259"/>
      <c r="G33" s="259"/>
      <c r="H33" s="259"/>
      <c r="I33" s="260"/>
      <c r="J33" s="244"/>
      <c r="K33" s="247" t="s">
        <v>188</v>
      </c>
      <c r="L33" s="248"/>
      <c r="M33" s="249">
        <f t="shared" si="5"/>
        <v>0</v>
      </c>
      <c r="N33" s="258">
        <f>IF(ISERR(SEARCH("2d",#REF!)),IF(ISERR(SEARCH("1d",#REF!)),0,1),2)*($G33+80)*$H33/10^3+IF(ISERR(SEARCH("2n",#REF!)),IF(ISERR(SEARCH("1n",#REF!)),0,1),2)*($F33+80)*$H33/10^3</f>
        <v>0</v>
      </c>
      <c r="O33" s="258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P33" s="258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Q33" s="240" t="str">
        <f t="shared" si="4"/>
        <v/>
      </c>
      <c r="R33" s="240" t="str">
        <f t="shared" si="2"/>
        <v/>
      </c>
      <c r="S33" s="110"/>
      <c r="T33" s="240"/>
      <c r="U33" s="110"/>
    </row>
    <row r="34" spans="1:21" s="241" customFormat="1" ht="35.1" customHeight="1" thickBot="1">
      <c r="A34" s="230" t="str">
        <f t="shared" si="0"/>
        <v>RO.FF.02A.R</v>
      </c>
      <c r="B34" s="230" t="str">
        <f t="shared" si="1"/>
        <v>Muc 1.1</v>
      </c>
      <c r="C34" s="261"/>
      <c r="D34" s="262" t="s">
        <v>38</v>
      </c>
      <c r="E34" s="263"/>
      <c r="F34" s="263"/>
      <c r="G34" s="263"/>
      <c r="H34" s="263"/>
      <c r="I34" s="263"/>
      <c r="J34" s="264"/>
      <c r="K34" s="265"/>
      <c r="L34" s="266"/>
      <c r="M34" s="266"/>
      <c r="N34" s="267">
        <f>SUM(N13:N32)</f>
        <v>0</v>
      </c>
      <c r="O34" s="267">
        <f>SUM(O13:O32)</f>
        <v>0</v>
      </c>
      <c r="P34" s="268">
        <f>SUM(P13:P32)</f>
        <v>0</v>
      </c>
      <c r="Q34" s="240">
        <f t="shared" si="4"/>
        <v>1</v>
      </c>
      <c r="R34" s="240" t="str">
        <f>IF(OR(C34&lt;&gt;"",D34&lt;&gt;""),"IN","")</f>
        <v>IN</v>
      </c>
      <c r="S34" s="110"/>
      <c r="T34" s="240"/>
      <c r="U34" s="110"/>
    </row>
    <row r="35" spans="1:21" ht="27" customHeight="1">
      <c r="D35" s="82" t="s">
        <v>44</v>
      </c>
      <c r="E35" s="34"/>
      <c r="F35" s="34"/>
      <c r="G35" s="34"/>
      <c r="H35" s="34"/>
      <c r="I35" s="34"/>
      <c r="J35" s="8"/>
      <c r="K35" s="34"/>
      <c r="L35" s="34"/>
      <c r="M35" s="34"/>
      <c r="N35" s="7"/>
      <c r="P35" s="7"/>
      <c r="Q35" s="8"/>
      <c r="R35" s="69" t="s">
        <v>73</v>
      </c>
      <c r="S35" s="32"/>
      <c r="T35" s="32"/>
      <c r="U35" s="32"/>
    </row>
    <row r="36" spans="1:21" ht="25.35" customHeight="1">
      <c r="C36" s="3"/>
      <c r="D36" s="35"/>
      <c r="E36" s="9"/>
      <c r="F36" s="36"/>
      <c r="G36" s="37"/>
      <c r="H36" s="36"/>
      <c r="I36" s="36"/>
      <c r="J36" s="11"/>
      <c r="K36" s="71" t="str">
        <f ca="1">"Ngày "&amp;DAY(NOW())&amp;" tháng "&amp;MONTH(NOW())&amp;" năm "&amp;YEAR(NOW())</f>
        <v>Ngày 20 tháng 6 năm 2026</v>
      </c>
      <c r="L36" s="8"/>
      <c r="M36" s="8"/>
      <c r="N36" s="40"/>
      <c r="O36" s="3"/>
      <c r="P36" s="41"/>
      <c r="Q36" s="11"/>
      <c r="R36" s="69" t="s">
        <v>73</v>
      </c>
      <c r="S36" s="32"/>
      <c r="T36" s="32"/>
      <c r="U36" s="32"/>
    </row>
    <row r="37" spans="1:21" ht="25.35" customHeight="1">
      <c r="C37" s="3"/>
      <c r="D37" s="3"/>
      <c r="E37" s="9"/>
      <c r="F37" s="36"/>
      <c r="G37" s="71" t="s">
        <v>48</v>
      </c>
      <c r="H37" s="36"/>
      <c r="I37" s="36"/>
      <c r="J37" s="11"/>
      <c r="K37" s="71" t="s">
        <v>55</v>
      </c>
      <c r="L37" s="8"/>
      <c r="M37" s="8"/>
      <c r="N37" s="40"/>
      <c r="O37" s="3"/>
      <c r="P37" s="41"/>
      <c r="Q37" s="11"/>
      <c r="R37" s="69" t="s">
        <v>73</v>
      </c>
      <c r="S37" s="32"/>
      <c r="T37" s="32"/>
      <c r="U37" s="32"/>
    </row>
    <row r="38" spans="1:21" ht="25.35" customHeight="1">
      <c r="C38" s="3"/>
      <c r="D38" s="3"/>
      <c r="E38" s="9"/>
      <c r="F38" s="36"/>
      <c r="G38" s="42"/>
      <c r="H38" s="36"/>
      <c r="I38" s="36"/>
      <c r="J38" s="11"/>
      <c r="K38" s="37"/>
      <c r="L38" s="8"/>
      <c r="M38" s="8"/>
      <c r="N38" s="40"/>
      <c r="O38" s="3"/>
      <c r="P38" s="41"/>
      <c r="Q38" s="11"/>
      <c r="R38" s="69" t="s">
        <v>73</v>
      </c>
      <c r="S38" s="32"/>
      <c r="T38" s="32"/>
      <c r="U38" s="32"/>
    </row>
    <row r="39" spans="1:21" ht="25.35" customHeight="1">
      <c r="C39" s="3"/>
      <c r="D39" s="3"/>
      <c r="E39" s="9"/>
      <c r="F39" s="36"/>
      <c r="G39" s="42"/>
      <c r="H39" s="36"/>
      <c r="I39" s="36"/>
      <c r="J39" s="11"/>
      <c r="K39" s="37"/>
      <c r="L39" s="8"/>
      <c r="M39" s="8"/>
      <c r="N39" s="40"/>
      <c r="O39" s="3"/>
      <c r="P39" s="41"/>
      <c r="Q39" s="11"/>
      <c r="R39" s="69" t="s">
        <v>73</v>
      </c>
      <c r="S39" s="32"/>
      <c r="T39" s="32"/>
      <c r="U39" s="32"/>
    </row>
    <row r="40" spans="1:21" ht="25.35" customHeight="1">
      <c r="C40" s="3"/>
      <c r="D40" s="3"/>
      <c r="E40" s="9"/>
      <c r="F40" s="36"/>
      <c r="G40" s="38"/>
      <c r="H40" s="36"/>
      <c r="I40" s="38"/>
      <c r="J40" s="11"/>
      <c r="K40" s="37"/>
      <c r="L40" s="8"/>
      <c r="M40" s="8"/>
      <c r="N40" s="40"/>
      <c r="O40" s="3"/>
      <c r="P40" s="41"/>
      <c r="Q40" s="11"/>
      <c r="R40" s="69" t="s">
        <v>73</v>
      </c>
      <c r="S40" s="32"/>
      <c r="T40" s="32"/>
      <c r="U40" s="32"/>
    </row>
    <row r="41" spans="1:21" ht="25.35" customHeight="1">
      <c r="C41" s="3"/>
      <c r="D41" s="3"/>
      <c r="E41" s="9"/>
      <c r="F41" s="36"/>
      <c r="G41" s="37" t="s">
        <v>45</v>
      </c>
      <c r="H41" s="36"/>
      <c r="I41" s="40"/>
      <c r="J41" s="11"/>
      <c r="K41" s="37" t="str">
        <f>'BOM_Phan II'!P444</f>
        <v>Đặng Quốc Dự</v>
      </c>
      <c r="L41" s="8"/>
      <c r="M41" s="8"/>
      <c r="N41" s="40"/>
      <c r="O41" s="3"/>
      <c r="P41" s="41"/>
      <c r="Q41" s="11"/>
      <c r="R41" s="69" t="s">
        <v>73</v>
      </c>
      <c r="S41" s="32"/>
      <c r="T41" s="32"/>
      <c r="U41" s="32"/>
    </row>
    <row r="42" spans="1:21" ht="25.35" customHeight="1">
      <c r="C42" s="3"/>
      <c r="D42" s="3"/>
      <c r="E42" s="9"/>
      <c r="F42" s="36"/>
      <c r="G42" s="37"/>
      <c r="H42" s="36"/>
      <c r="I42" s="36"/>
      <c r="J42" s="11"/>
      <c r="K42" s="36"/>
      <c r="L42" s="8"/>
      <c r="M42" s="8"/>
      <c r="N42" s="40"/>
      <c r="O42" s="37"/>
      <c r="P42" s="41"/>
      <c r="Q42" s="11"/>
    </row>
    <row r="43" spans="1:21" ht="25.35" customHeight="1">
      <c r="C43" s="43"/>
      <c r="D43" s="43"/>
      <c r="E43" s="9"/>
      <c r="F43" s="36"/>
      <c r="G43" s="37"/>
      <c r="H43" s="36"/>
      <c r="I43" s="36"/>
      <c r="J43" s="11"/>
      <c r="K43" s="36"/>
      <c r="L43" s="8"/>
      <c r="M43" s="8"/>
      <c r="N43" s="40"/>
      <c r="O43" s="37"/>
      <c r="P43" s="41"/>
      <c r="Q43" s="11"/>
    </row>
    <row r="44" spans="1:21" ht="25.35" customHeight="1">
      <c r="C44" s="3"/>
      <c r="D44" s="3"/>
      <c r="E44" s="9"/>
      <c r="F44" s="36"/>
      <c r="G44" s="37"/>
      <c r="H44" s="36"/>
      <c r="I44" s="36"/>
      <c r="J44" s="11"/>
      <c r="K44" s="36"/>
      <c r="L44" s="8"/>
      <c r="M44" s="8"/>
      <c r="N44" s="40"/>
      <c r="O44" s="37"/>
      <c r="P44" s="41"/>
      <c r="Q44" s="11"/>
    </row>
    <row r="45" spans="1:21" ht="25.35" customHeight="1">
      <c r="C45" s="3"/>
      <c r="D45" s="3"/>
      <c r="E45" s="9"/>
      <c r="F45" s="44"/>
      <c r="G45" s="99"/>
      <c r="H45" s="44"/>
      <c r="I45" s="8"/>
      <c r="J45" s="45"/>
      <c r="K45" s="44"/>
      <c r="L45" s="8"/>
      <c r="M45" s="8"/>
      <c r="N45" s="406"/>
      <c r="O45" s="406"/>
      <c r="P45" s="406"/>
      <c r="Q45" s="45"/>
    </row>
  </sheetData>
  <sheetProtection formatCells="0" formatColumns="0" formatRows="0" insertColumns="0" insertRows="0" insertHyperlinks="0" deleteColumns="0" deleteRows="0" sort="0" autoFilter="0" pivotTables="0"/>
  <autoFilter ref="C12:R41" xr:uid="{842A61C4-7B4F-41B1-8FE6-0A0C645AF4DB}">
    <filterColumn colId="15">
      <customFilters>
        <customFilter operator="notEqual" val=" "/>
      </customFilters>
    </filterColumn>
  </autoFilter>
  <mergeCells count="29">
    <mergeCell ref="N45:P45"/>
    <mergeCell ref="K11:K12"/>
    <mergeCell ref="L11:L12"/>
    <mergeCell ref="M11:M12"/>
    <mergeCell ref="N11:N12"/>
    <mergeCell ref="O11:P11"/>
    <mergeCell ref="Q11:Q12"/>
    <mergeCell ref="C9:D9"/>
    <mergeCell ref="C10:P10"/>
    <mergeCell ref="A11:A12"/>
    <mergeCell ref="B11:B12"/>
    <mergeCell ref="C11:C12"/>
    <mergeCell ref="D11:D12"/>
    <mergeCell ref="E11:G11"/>
    <mergeCell ref="H11:H12"/>
    <mergeCell ref="I11:I12"/>
    <mergeCell ref="J11:J12"/>
    <mergeCell ref="C8:D8"/>
    <mergeCell ref="C1:E3"/>
    <mergeCell ref="F1:J3"/>
    <mergeCell ref="L1:P1"/>
    <mergeCell ref="S1:U2"/>
    <mergeCell ref="L2:P2"/>
    <mergeCell ref="L3:P3"/>
    <mergeCell ref="C4:D4"/>
    <mergeCell ref="C5:D6"/>
    <mergeCell ref="E5:I6"/>
    <mergeCell ref="J5:J6"/>
    <mergeCell ref="C7:D7"/>
  </mergeCells>
  <conditionalFormatting sqref="K14:L33">
    <cfRule type="expression" dxfId="7" priority="4">
      <formula>K14="LỖI DỮ LIỆU"</formula>
    </cfRule>
  </conditionalFormatting>
  <conditionalFormatting sqref="K14:P33">
    <cfRule type="cellIs" dxfId="6" priority="2" operator="equal">
      <formula>0</formula>
    </cfRule>
  </conditionalFormatting>
  <conditionalFormatting sqref="M14:M33">
    <cfRule type="cellIs" dxfId="5" priority="1" operator="equal">
      <formula>0</formula>
    </cfRule>
    <cfRule type="cellIs" dxfId="4" priority="3" operator="equal">
      <formula>0</formula>
    </cfRule>
  </conditionalFormatting>
  <dataValidations count="3">
    <dataValidation type="list" allowBlank="1" showInputMessage="1" showErrorMessage="1" sqref="G41" xr:uid="{8599D681-30DA-4D48-815A-E2EEECEFF2BA}">
      <formula1>$AB$2:$AB$3</formula1>
    </dataValidation>
    <dataValidation type="list" allowBlank="1" showInputMessage="1" showErrorMessage="1" sqref="L34" xr:uid="{0A54E593-46CB-47E2-9ACB-DB18996C6EE6}">
      <formula1>$Z$2:$Z$10</formula1>
    </dataValidation>
    <dataValidation type="list" allowBlank="1" showInputMessage="1" showErrorMessage="1" sqref="L32:L33 L30" xr:uid="{84EF5346-1EA9-4CB3-8886-90D0E104FDBD}">
      <formula1>$AC$4:$AC$7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A6FFF-67D9-4755-A652-EB15BB9D88E9}">
  <sheetPr codeName="Sheet12" filterMode="1">
    <tabColor rgb="FFFFFF00"/>
  </sheetPr>
  <dimension ref="A1:AF38"/>
  <sheetViews>
    <sheetView view="pageBreakPreview" zoomScale="70" zoomScaleNormal="55" zoomScaleSheetLayoutView="70" workbookViewId="0">
      <pane ySplit="12" topLeftCell="A13" activePane="bottomLeft" state="frozen"/>
      <selection activeCell="C28" sqref="C28:P35"/>
      <selection pane="bottomLeft" activeCell="C28" sqref="C28:P35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5703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3.8554687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6" width="9.5703125" style="15" customWidth="1"/>
    <col min="17" max="17" width="4.85546875" style="16" customWidth="1"/>
    <col min="18" max="21" width="8.85546875" style="3" customWidth="1"/>
    <col min="22" max="25" width="4.85546875" style="3"/>
    <col min="26" max="26" width="11.85546875" style="3" customWidth="1"/>
    <col min="27" max="27" width="20.7109375" style="3" hidden="1" customWidth="1"/>
    <col min="28" max="28" width="13.7109375" style="3" hidden="1" customWidth="1"/>
    <col min="29" max="29" width="22.140625" style="3" hidden="1" customWidth="1"/>
    <col min="30" max="31" width="0" style="3" hidden="1" customWidth="1"/>
    <col min="32" max="32" width="13.7109375" style="3" hidden="1" customWidth="1"/>
    <col min="33" max="16384" width="4.85546875" style="3"/>
  </cols>
  <sheetData>
    <row r="1" spans="1:32" ht="27.75" customHeight="1">
      <c r="C1" s="388"/>
      <c r="D1" s="389"/>
      <c r="E1" s="390"/>
      <c r="F1" s="361" t="s">
        <v>144</v>
      </c>
      <c r="G1" s="362"/>
      <c r="H1" s="362"/>
      <c r="I1" s="362"/>
      <c r="J1" s="363"/>
      <c r="K1" s="145" t="s">
        <v>29</v>
      </c>
      <c r="L1" s="285" t="s">
        <v>43</v>
      </c>
      <c r="M1" s="286"/>
      <c r="N1" s="286"/>
      <c r="O1" s="286"/>
      <c r="P1" s="287"/>
      <c r="Q1" s="110"/>
      <c r="S1" s="373" t="s">
        <v>65</v>
      </c>
      <c r="T1" s="374"/>
      <c r="U1" s="375"/>
    </row>
    <row r="2" spans="1:32" ht="27.75" customHeight="1" thickBot="1">
      <c r="C2" s="391"/>
      <c r="D2" s="392"/>
      <c r="E2" s="393"/>
      <c r="F2" s="364"/>
      <c r="G2" s="365"/>
      <c r="H2" s="365"/>
      <c r="I2" s="365"/>
      <c r="J2" s="366"/>
      <c r="K2" s="27" t="s">
        <v>30</v>
      </c>
      <c r="L2" s="358"/>
      <c r="M2" s="359"/>
      <c r="N2" s="359"/>
      <c r="O2" s="359"/>
      <c r="P2" s="360"/>
      <c r="Q2" s="219"/>
      <c r="S2" s="376"/>
      <c r="T2" s="377"/>
      <c r="U2" s="378"/>
      <c r="Z2" s="220"/>
      <c r="AA2" s="30" t="s">
        <v>127</v>
      </c>
      <c r="AB2" s="30" t="s">
        <v>64</v>
      </c>
      <c r="AC2" s="30"/>
      <c r="AD2" s="30"/>
      <c r="AE2" s="30"/>
    </row>
    <row r="3" spans="1:32" ht="27.75" customHeight="1" thickBot="1">
      <c r="C3" s="394"/>
      <c r="D3" s="395"/>
      <c r="E3" s="396"/>
      <c r="F3" s="367"/>
      <c r="G3" s="368"/>
      <c r="H3" s="368"/>
      <c r="I3" s="368"/>
      <c r="J3" s="369"/>
      <c r="K3" s="27" t="s">
        <v>31</v>
      </c>
      <c r="L3" s="358"/>
      <c r="M3" s="359"/>
      <c r="N3" s="359"/>
      <c r="O3" s="359"/>
      <c r="P3" s="360"/>
      <c r="Q3" s="221"/>
      <c r="S3" s="48"/>
      <c r="T3" s="100">
        <f>'BOM_Phan II'!Y3</f>
        <v>1</v>
      </c>
      <c r="U3" s="48"/>
      <c r="Z3" s="220"/>
      <c r="AA3" s="30" t="s">
        <v>128</v>
      </c>
      <c r="AB3" s="30"/>
      <c r="AC3" s="30"/>
      <c r="AD3" s="30"/>
      <c r="AE3" s="30"/>
      <c r="AF3" s="3" t="s">
        <v>127</v>
      </c>
    </row>
    <row r="4" spans="1:32" ht="25.35" customHeight="1">
      <c r="C4" s="402" t="s">
        <v>25</v>
      </c>
      <c r="D4" s="403"/>
      <c r="E4" s="102" t="str">
        <f>'BOM_Phan II'!E4</f>
        <v>WINK HOTEL HỒ TÂY - HÀ NỘI</v>
      </c>
      <c r="F4" s="92"/>
      <c r="G4" s="92"/>
      <c r="H4" s="92"/>
      <c r="I4" s="92"/>
      <c r="J4" s="128" t="s">
        <v>24</v>
      </c>
      <c r="K4" s="222" t="str">
        <f>'BOM_Phan II'!P4</f>
        <v>2543_WINK HOTEL_CT06</v>
      </c>
      <c r="L4" s="223"/>
      <c r="M4" s="223"/>
      <c r="N4" s="122"/>
      <c r="O4" s="122"/>
      <c r="P4" s="146"/>
      <c r="Q4" s="224"/>
      <c r="Z4" s="220"/>
      <c r="AA4" s="30" t="s">
        <v>89</v>
      </c>
      <c r="AB4" s="30"/>
      <c r="AC4" s="30" t="s">
        <v>74</v>
      </c>
      <c r="AD4" s="30"/>
      <c r="AE4" s="30"/>
      <c r="AF4" s="3" t="s">
        <v>128</v>
      </c>
    </row>
    <row r="5" spans="1:32" ht="25.35" customHeight="1">
      <c r="C5" s="422" t="s">
        <v>28</v>
      </c>
      <c r="D5" s="423"/>
      <c r="E5" s="426" t="str">
        <f>'BOM_Phan II'!E5</f>
        <v>TỦ ÁO Tủ nhỏ trái (Đỏ)</v>
      </c>
      <c r="F5" s="427"/>
      <c r="G5" s="427"/>
      <c r="H5" s="427"/>
      <c r="I5" s="428"/>
      <c r="J5" s="432" t="s">
        <v>27</v>
      </c>
      <c r="K5" s="225" t="s">
        <v>129</v>
      </c>
      <c r="L5" s="225" t="s">
        <v>130</v>
      </c>
      <c r="M5" s="225" t="s">
        <v>131</v>
      </c>
      <c r="N5" s="226"/>
      <c r="O5" s="124"/>
      <c r="P5" s="147"/>
      <c r="Q5" s="224"/>
      <c r="Z5" s="220"/>
      <c r="AA5" s="30" t="s">
        <v>62</v>
      </c>
      <c r="AB5" s="30"/>
      <c r="AC5" s="30" t="s">
        <v>75</v>
      </c>
      <c r="AD5" s="30"/>
      <c r="AE5" s="30"/>
      <c r="AF5" s="3" t="s">
        <v>89</v>
      </c>
    </row>
    <row r="6" spans="1:32" ht="25.35" customHeight="1">
      <c r="C6" s="424"/>
      <c r="D6" s="425"/>
      <c r="E6" s="429"/>
      <c r="F6" s="430"/>
      <c r="G6" s="430"/>
      <c r="H6" s="430"/>
      <c r="I6" s="431"/>
      <c r="J6" s="433"/>
      <c r="K6" s="225">
        <f>IFERROR(IF('BOM_Phan IV'!T13=6,AVERAGE('BOM_Phan IV'!M13:M406),""),"")</f>
        <v>1440</v>
      </c>
      <c r="L6" s="225">
        <f>IFERROR(IF('BOM_Phan IV'!T13=6,AVERAGE('BOM_Phan IV'!L13:L406),""),"")</f>
        <v>588.33333333333337</v>
      </c>
      <c r="M6" s="225">
        <f>IFERROR(IF('BOM_Phan IV'!T13=6,AVERAGE('BOM_Phan IV'!K13:K406),""),"")</f>
        <v>89.333333333333329</v>
      </c>
      <c r="N6" s="226"/>
      <c r="O6" s="124"/>
      <c r="P6" s="147"/>
      <c r="Q6" s="224"/>
      <c r="Z6" s="220"/>
      <c r="AA6" s="30" t="s">
        <v>62</v>
      </c>
      <c r="AB6" s="30"/>
      <c r="AC6" s="30" t="s">
        <v>75</v>
      </c>
      <c r="AD6" s="30"/>
      <c r="AE6" s="30"/>
      <c r="AF6" s="3" t="s">
        <v>89</v>
      </c>
    </row>
    <row r="7" spans="1:32" ht="25.35" customHeight="1">
      <c r="C7" s="404" t="s">
        <v>23</v>
      </c>
      <c r="D7" s="405"/>
      <c r="E7" s="95" t="str">
        <f>'BOM_Phan II'!E6</f>
        <v>RO.FF.02A.R</v>
      </c>
      <c r="F7" s="94"/>
      <c r="G7" s="94"/>
      <c r="H7" s="94"/>
      <c r="I7" s="94"/>
      <c r="J7" s="127" t="s">
        <v>26</v>
      </c>
      <c r="K7" s="227">
        <f>IF(K6&lt;&gt;"",SUM('BOM_Phan IV'!N13:N406),"")</f>
        <v>4</v>
      </c>
      <c r="L7" s="228"/>
      <c r="M7" s="228"/>
      <c r="N7" s="124"/>
      <c r="O7" s="124"/>
      <c r="P7" s="147"/>
      <c r="Q7" s="224"/>
      <c r="Z7" s="220"/>
      <c r="AA7" s="30" t="s">
        <v>63</v>
      </c>
      <c r="AB7" s="30"/>
      <c r="AC7" s="30"/>
      <c r="AD7" s="30"/>
      <c r="AE7" s="30"/>
      <c r="AF7" s="3" t="s">
        <v>62</v>
      </c>
    </row>
    <row r="8" spans="1:32" ht="25.35" customHeight="1">
      <c r="C8" s="404" t="s">
        <v>21</v>
      </c>
      <c r="D8" s="405"/>
      <c r="E8" s="95">
        <f>'BOM_Phan II'!E7</f>
        <v>1.1000000000000001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124"/>
      <c r="O8" s="124"/>
      <c r="P8" s="147"/>
      <c r="Q8" s="224"/>
      <c r="S8" s="46"/>
      <c r="Z8" s="220"/>
      <c r="AA8" s="30" t="s">
        <v>64</v>
      </c>
      <c r="AB8" s="30"/>
      <c r="AC8" s="30"/>
      <c r="AD8" s="30"/>
      <c r="AE8" s="30"/>
      <c r="AF8" s="3" t="s">
        <v>63</v>
      </c>
    </row>
    <row r="9" spans="1:32" ht="25.35" customHeight="1">
      <c r="C9" s="379" t="s">
        <v>9</v>
      </c>
      <c r="D9" s="380"/>
      <c r="E9" s="104" t="str">
        <f>'BOM_Phan II'!E8</f>
        <v>MDF + LAMIANATE + MELAMINE</v>
      </c>
      <c r="F9" s="98"/>
      <c r="G9" s="98"/>
      <c r="H9" s="98"/>
      <c r="I9" s="98"/>
      <c r="J9" s="129" t="s">
        <v>22</v>
      </c>
      <c r="K9" s="104" t="str">
        <f>'BOM_Phan II'!P8</f>
        <v>LA-01.R,YL-L51070,MO.02,0866CA</v>
      </c>
      <c r="L9" s="126"/>
      <c r="M9" s="126"/>
      <c r="N9" s="126"/>
      <c r="O9" s="126"/>
      <c r="P9" s="229"/>
      <c r="Q9" s="224"/>
      <c r="Z9" s="220"/>
      <c r="AA9" s="30" t="s">
        <v>132</v>
      </c>
      <c r="AB9" s="30"/>
      <c r="AC9" s="30"/>
      <c r="AD9" s="30"/>
      <c r="AE9" s="30"/>
      <c r="AF9" s="3" t="s">
        <v>64</v>
      </c>
    </row>
    <row r="10" spans="1:32" ht="23.25" customHeight="1" thickBot="1">
      <c r="C10" s="434"/>
      <c r="D10" s="435"/>
      <c r="E10" s="435"/>
      <c r="F10" s="435"/>
      <c r="G10" s="435"/>
      <c r="H10" s="435"/>
      <c r="I10" s="435"/>
      <c r="J10" s="435"/>
      <c r="K10" s="386"/>
      <c r="L10" s="386"/>
      <c r="M10" s="386"/>
      <c r="N10" s="386"/>
      <c r="O10" s="386"/>
      <c r="P10" s="387"/>
      <c r="Q10" s="14"/>
      <c r="Z10" s="220"/>
      <c r="AA10" s="30"/>
      <c r="AB10" s="30"/>
      <c r="AC10" s="30"/>
      <c r="AD10" s="30"/>
      <c r="AE10" s="30"/>
      <c r="AF10" s="3" t="s">
        <v>91</v>
      </c>
    </row>
    <row r="11" spans="1:32" ht="33" customHeight="1">
      <c r="A11" s="371" t="s">
        <v>71</v>
      </c>
      <c r="B11" s="372" t="s">
        <v>72</v>
      </c>
      <c r="C11" s="420" t="s">
        <v>10</v>
      </c>
      <c r="D11" s="383" t="s">
        <v>42</v>
      </c>
      <c r="E11" s="314" t="s">
        <v>1</v>
      </c>
      <c r="F11" s="383"/>
      <c r="G11" s="383"/>
      <c r="H11" s="383" t="s">
        <v>0</v>
      </c>
      <c r="I11" s="383" t="s">
        <v>60</v>
      </c>
      <c r="J11" s="416" t="s">
        <v>67</v>
      </c>
      <c r="K11" s="418" t="s">
        <v>59</v>
      </c>
      <c r="L11" s="409" t="s">
        <v>46</v>
      </c>
      <c r="M11" s="312" t="s">
        <v>47</v>
      </c>
      <c r="N11" s="312" t="s">
        <v>7</v>
      </c>
      <c r="O11" s="409" t="s">
        <v>8</v>
      </c>
      <c r="P11" s="410"/>
      <c r="Q11" s="370" t="s">
        <v>76</v>
      </c>
      <c r="AA11" s="30"/>
    </row>
    <row r="12" spans="1:32" ht="41.1" customHeight="1">
      <c r="A12" s="371"/>
      <c r="B12" s="372"/>
      <c r="C12" s="421"/>
      <c r="D12" s="384"/>
      <c r="E12" s="101" t="s">
        <v>18</v>
      </c>
      <c r="F12" s="101" t="s">
        <v>19</v>
      </c>
      <c r="G12" s="101" t="s">
        <v>20</v>
      </c>
      <c r="H12" s="384"/>
      <c r="I12" s="384"/>
      <c r="J12" s="417"/>
      <c r="K12" s="419"/>
      <c r="L12" s="411"/>
      <c r="M12" s="313"/>
      <c r="N12" s="313"/>
      <c r="O12" s="117" t="s">
        <v>37</v>
      </c>
      <c r="P12" s="130" t="s">
        <v>2</v>
      </c>
      <c r="Q12" s="370"/>
      <c r="R12" s="47" t="s">
        <v>54</v>
      </c>
      <c r="S12" s="31"/>
      <c r="T12" s="31"/>
      <c r="U12" s="31"/>
      <c r="AA12" s="30"/>
    </row>
    <row r="13" spans="1:32" s="241" customFormat="1" ht="35.1" customHeight="1">
      <c r="A13" s="230" t="str">
        <f t="shared" ref="A13:A27" si="0">IF(R13="IN",$E$7,"")</f>
        <v>RO.FF.02A.R</v>
      </c>
      <c r="B13" s="230" t="str">
        <f t="shared" ref="B13:B27" si="1">IF(R13="IN","Muc "&amp;$E$8,"")</f>
        <v>Muc 1.1</v>
      </c>
      <c r="C13" s="231" t="s">
        <v>14</v>
      </c>
      <c r="D13" s="232" t="s">
        <v>69</v>
      </c>
      <c r="E13" s="233"/>
      <c r="F13" s="233"/>
      <c r="G13" s="233"/>
      <c r="H13" s="233"/>
      <c r="I13" s="234"/>
      <c r="J13" s="235"/>
      <c r="K13" s="234"/>
      <c r="L13" s="236"/>
      <c r="M13" s="237"/>
      <c r="N13" s="238"/>
      <c r="O13" s="238"/>
      <c r="P13" s="239"/>
      <c r="Q13" s="240">
        <f>IF(R13="IN",$T$3,"")</f>
        <v>1</v>
      </c>
      <c r="R13" s="240" t="str">
        <f t="shared" ref="R13:R26" si="2">IF(OR(C13&lt;&gt;"",D13&lt;&gt;""),"IN","")</f>
        <v>IN</v>
      </c>
      <c r="S13" s="110"/>
      <c r="T13" s="240"/>
      <c r="U13" s="110"/>
      <c r="AA13" s="43"/>
      <c r="AB13" s="43"/>
      <c r="AD13" s="43"/>
      <c r="AE13" s="43"/>
    </row>
    <row r="14" spans="1:32" s="254" customFormat="1" ht="39.950000000000003" customHeight="1">
      <c r="A14" s="242" t="str">
        <f t="shared" si="0"/>
        <v>RO.FF.02A.R</v>
      </c>
      <c r="B14" s="242" t="str">
        <f t="shared" si="1"/>
        <v>Muc 1.1</v>
      </c>
      <c r="C14" s="243">
        <v>1</v>
      </c>
      <c r="D14" s="244" t="s">
        <v>133</v>
      </c>
      <c r="E14" s="245">
        <v>25</v>
      </c>
      <c r="F14" s="245">
        <v>35</v>
      </c>
      <c r="G14" s="245">
        <f>IFERROR(IF((($K$6*2)+($L$6*2))&lt;0,0,($K$6*2)+($L$6*2)),"")</f>
        <v>4056.666666666667</v>
      </c>
      <c r="H14" s="245">
        <f>+IFERROR(2*K7,"")</f>
        <v>8</v>
      </c>
      <c r="I14" s="244" t="s">
        <v>134</v>
      </c>
      <c r="J14" s="246"/>
      <c r="K14" s="247"/>
      <c r="L14" s="248" t="s">
        <v>135</v>
      </c>
      <c r="M14" s="249">
        <f>IFERROR(IF(OR(L14="Con",L14="Cụm",L14="Hệ"),H14,IF(L14="Thanh",(G14*H14/2400),IF(L14="Tấm",(F14*G14*H14)/(1220*2440),IF(L14="M2",F14*G14*H14/10^6,IF(L14="M3",E14*F14*G14*H14/10^9,0))))),"")</f>
        <v>13.522222222222224</v>
      </c>
      <c r="N14" s="250">
        <f>IFERROR(IF(ISERR(SEARCH("2d",#REF!)),IF(ISERR(SEARCH("1d",#REF!)),0,1),2)*($G14)*$H14/10^3+IF(ISERR(SEARCH("2n",#REF!)),IF(ISERR(SEARCH("1n",#REF!)),0,1),2)*($F14)*$H14/10^3,"")</f>
        <v>0</v>
      </c>
      <c r="O14" s="250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>0</v>
      </c>
      <c r="P14" s="251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>0</v>
      </c>
      <c r="Q14" s="252">
        <f t="shared" ref="Q14:Q27" si="3">IF(R14="IN",$T$3,"")</f>
        <v>1</v>
      </c>
      <c r="R14" s="252" t="str">
        <f t="shared" si="2"/>
        <v>IN</v>
      </c>
      <c r="S14" s="253"/>
      <c r="T14" s="252"/>
      <c r="U14" s="253"/>
    </row>
    <row r="15" spans="1:32" s="254" customFormat="1" ht="39.950000000000003" customHeight="1">
      <c r="A15" s="242" t="str">
        <f t="shared" si="0"/>
        <v>RO.FF.02A.R</v>
      </c>
      <c r="B15" s="242" t="str">
        <f t="shared" si="1"/>
        <v>Muc 1.1</v>
      </c>
      <c r="C15" s="243">
        <v>2</v>
      </c>
      <c r="D15" s="255" t="s">
        <v>136</v>
      </c>
      <c r="E15" s="256">
        <v>25</v>
      </c>
      <c r="F15" s="245">
        <v>35</v>
      </c>
      <c r="G15" s="245">
        <f>IFERROR(IF($M$6-$F$14-$F$14&lt;0,0,$M$6-$F$14-$F$14),"")</f>
        <v>19.333333333333329</v>
      </c>
      <c r="H15" s="245">
        <f>+IFERROR(4*K7,"")</f>
        <v>16</v>
      </c>
      <c r="I15" s="247" t="s">
        <v>134</v>
      </c>
      <c r="J15" s="246"/>
      <c r="K15" s="247"/>
      <c r="L15" s="248" t="s">
        <v>135</v>
      </c>
      <c r="M15" s="249">
        <f>IFERROR(IF(OR(L15="Con",L15="Cụm",L15="Hệ"),H15,IF(L15="Thanh",(G15*H15/2400),IF(L15="Tấm",(F15*G15*H15)/(1220*2440),IF(L15="M2",F15*G15*H15/10^6,IF(L15="M3",E15*F15*G15*H15/10^9,0))))),"")</f>
        <v>0.12888888888888886</v>
      </c>
      <c r="N15" s="250">
        <f>IFERROR(IF(ISERR(SEARCH("2d",#REF!)),IF(ISERR(SEARCH("1d",#REF!)),0,1),2)*($G15)*$H15/10^3+IF(ISERR(SEARCH("2n",#REF!)),IF(ISERR(SEARCH("1n",#REF!)),0,1),2)*($F15)*$H15/10^3,"")</f>
        <v>0</v>
      </c>
      <c r="O15" s="250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>0</v>
      </c>
      <c r="P15" s="251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>0</v>
      </c>
      <c r="Q15" s="252">
        <f t="shared" si="3"/>
        <v>1</v>
      </c>
      <c r="R15" s="252" t="str">
        <f t="shared" si="2"/>
        <v>IN</v>
      </c>
      <c r="S15" s="253"/>
      <c r="T15" s="252"/>
      <c r="U15" s="253"/>
      <c r="AA15" s="241"/>
      <c r="AB15" s="241"/>
      <c r="AC15" s="241"/>
    </row>
    <row r="16" spans="1:32" s="254" customFormat="1" ht="39.950000000000003" customHeight="1">
      <c r="A16" s="242" t="str">
        <f t="shared" si="0"/>
        <v>RO.FF.02A.R</v>
      </c>
      <c r="B16" s="242" t="str">
        <f t="shared" si="1"/>
        <v>Muc 1.1</v>
      </c>
      <c r="C16" s="243">
        <v>3</v>
      </c>
      <c r="D16" s="255" t="s">
        <v>137</v>
      </c>
      <c r="E16" s="256"/>
      <c r="F16" s="245"/>
      <c r="G16" s="245"/>
      <c r="H16" s="245"/>
      <c r="I16" s="247" t="s">
        <v>138</v>
      </c>
      <c r="J16" s="246"/>
      <c r="K16" s="247"/>
      <c r="L16" s="248" t="s">
        <v>139</v>
      </c>
      <c r="M16" s="249">
        <f>IFERROR(($K$6*$L$6*4+$L$6*$M$6*2)*10^-6*1.3/0.5*$K$7,"")</f>
        <v>36.336721777777775</v>
      </c>
      <c r="N16" s="250">
        <f>IF(ISERR(SEARCH("2d",#REF!)),IF(ISERR(SEARCH("1d",#REF!)),0,1),2)*($G16)*$H16/10^3+IF(ISERR(SEARCH("2n",#REF!)),IF(ISERR(SEARCH("1n",#REF!)),0,1),2)*($F16)*$H16/10^3</f>
        <v>0</v>
      </c>
      <c r="O16" s="250">
        <f>IF(ISERR(SEARCH("2m",#REF!)),IF(ISERR(SEARCH("1m",#REF!)),0,1),2)*$G16*$F16*$H16/10^6+IF(ISERR(SEARCH("2d",#REF!)),IF(ISERR(SEARCH("1d",#REF!)),0,1),2)*$G16*$E16*$H16/10^6+IF(ISERR(SEARCH("2n",#REF!)),IF(ISERR(SEARCH("1n",#REF!)),0,1),2)*$F16*$E16*$H16/10^6</f>
        <v>0</v>
      </c>
      <c r="P16" s="251">
        <f>IF(ISERR(SEARCH("2m",#REF!)),IF(ISERR(SEARCH("1m",#REF!)),0,1),2)*$G16*$F16*$H16/10^6+IF(ISERR(SEARCH("2d",#REF!)),IF(ISERR(SEARCH("1d",#REF!)),0,1),2)*$G16*$E16*$H16/10^6+IF(ISERR(SEARCH("2n",#REF!)),IF(ISERR(SEARCH("1n",#REF!)),0,1),2)*$F16*$E16*$H16/10^6</f>
        <v>0</v>
      </c>
      <c r="Q16" s="252">
        <f t="shared" si="3"/>
        <v>1</v>
      </c>
      <c r="R16" s="252" t="str">
        <f t="shared" si="2"/>
        <v>IN</v>
      </c>
      <c r="S16" s="253"/>
      <c r="T16" s="252"/>
      <c r="U16" s="253"/>
      <c r="AA16" s="241"/>
      <c r="AB16" s="241"/>
      <c r="AC16" s="241"/>
    </row>
    <row r="17" spans="1:29" s="254" customFormat="1" ht="39.950000000000003" customHeight="1">
      <c r="A17" s="242" t="str">
        <f t="shared" si="0"/>
        <v>RO.FF.02A.R</v>
      </c>
      <c r="B17" s="242" t="str">
        <f t="shared" si="1"/>
        <v>Muc 1.1</v>
      </c>
      <c r="C17" s="243">
        <v>4</v>
      </c>
      <c r="D17" s="255" t="s">
        <v>140</v>
      </c>
      <c r="E17" s="256"/>
      <c r="F17" s="245"/>
      <c r="G17" s="245"/>
      <c r="H17" s="245"/>
      <c r="I17" s="247" t="s">
        <v>141</v>
      </c>
      <c r="J17" s="246"/>
      <c r="K17" s="247"/>
      <c r="L17" s="248" t="s">
        <v>139</v>
      </c>
      <c r="M17" s="249">
        <f>IFERROR(($K$6*$L$6*4+$L$6*$M$6*2)*10^-6*1.3/1.2*$K$7,"")</f>
        <v>15.14030074074074</v>
      </c>
      <c r="N17" s="250">
        <f>IF(ISERR(SEARCH("2d",#REF!)),IF(ISERR(SEARCH("1d",#REF!)),0,1),2)*($G17)*$H17/10^3+IF(ISERR(SEARCH("2n",#REF!)),IF(ISERR(SEARCH("1n",#REF!)),0,1),2)*($F17)*$H17/10^3</f>
        <v>0</v>
      </c>
      <c r="O17" s="250">
        <f>IF(ISERR(SEARCH("2m",#REF!)),IF(ISERR(SEARCH("1m",#REF!)),0,1),2)*$G17*$F17*$H17/10^6+IF(ISERR(SEARCH("2d",#REF!)),IF(ISERR(SEARCH("1d",#REF!)),0,1),2)*$G17*$E17*$H17/10^6+IF(ISERR(SEARCH("2n",#REF!)),IF(ISERR(SEARCH("1n",#REF!)),0,1),2)*$F17*$E17*$H17/10^6</f>
        <v>0</v>
      </c>
      <c r="P17" s="251">
        <f>IF(ISERR(SEARCH("2m",#REF!)),IF(ISERR(SEARCH("1m",#REF!)),0,1),2)*$G17*$F17*$H17/10^6+IF(ISERR(SEARCH("2d",#REF!)),IF(ISERR(SEARCH("1d",#REF!)),0,1),2)*$G17*$E17*$H17/10^6+IF(ISERR(SEARCH("2n",#REF!)),IF(ISERR(SEARCH("1n",#REF!)),0,1),2)*$F17*$E17*$H17/10^6</f>
        <v>0</v>
      </c>
      <c r="Q17" s="252">
        <f t="shared" si="3"/>
        <v>1</v>
      </c>
      <c r="R17" s="252" t="str">
        <f t="shared" si="2"/>
        <v>IN</v>
      </c>
      <c r="S17" s="253"/>
      <c r="T17" s="252"/>
      <c r="U17" s="253"/>
      <c r="AA17" s="241"/>
      <c r="AB17" s="241"/>
      <c r="AC17" s="241"/>
    </row>
    <row r="18" spans="1:29" s="254" customFormat="1" ht="39.950000000000003" customHeight="1">
      <c r="A18" s="242" t="str">
        <f t="shared" si="0"/>
        <v>RO.FF.02A.R</v>
      </c>
      <c r="B18" s="242" t="str">
        <f t="shared" si="1"/>
        <v>Muc 1.1</v>
      </c>
      <c r="C18" s="243">
        <v>5</v>
      </c>
      <c r="D18" s="255" t="s">
        <v>142</v>
      </c>
      <c r="E18" s="256"/>
      <c r="F18" s="245"/>
      <c r="G18" s="245"/>
      <c r="H18" s="245"/>
      <c r="I18" s="247" t="s">
        <v>143</v>
      </c>
      <c r="J18" s="246"/>
      <c r="K18" s="247"/>
      <c r="L18" s="248" t="s">
        <v>139</v>
      </c>
      <c r="M18" s="249">
        <f>IFERROR(($K$6*2+$L$6*2+200*16)*10^-3*$K$7,"")</f>
        <v>29.026666666666667</v>
      </c>
      <c r="N18" s="250">
        <f>IF(ISERR(SEARCH("2d",#REF!)),IF(ISERR(SEARCH("1d",#REF!)),0,1),2)*($G18)*$H18/10^3+IF(ISERR(SEARCH("2n",#REF!)),IF(ISERR(SEARCH("1n",#REF!)),0,1),2)*($F18)*$H18/10^3</f>
        <v>0</v>
      </c>
      <c r="O18" s="250">
        <f>IF(ISERR(SEARCH("2m",#REF!)),IF(ISERR(SEARCH("1m",#REF!)),0,1),2)*$G18*$F18*$H18/10^6+IF(ISERR(SEARCH("2d",#REF!)),IF(ISERR(SEARCH("1d",#REF!)),0,1),2)*$G18*$E18*$H18/10^6+IF(ISERR(SEARCH("2n",#REF!)),IF(ISERR(SEARCH("1n",#REF!)),0,1),2)*$F18*$E18*$H18/10^6</f>
        <v>0</v>
      </c>
      <c r="P18" s="251">
        <f>IF(ISERR(SEARCH("2m",#REF!)),IF(ISERR(SEARCH("1m",#REF!)),0,1),2)*$G18*$F18*$H18/10^6+IF(ISERR(SEARCH("2d",#REF!)),IF(ISERR(SEARCH("1d",#REF!)),0,1),2)*$G18*$E18*$H18/10^6+IF(ISERR(SEARCH("2n",#REF!)),IF(ISERR(SEARCH("1n",#REF!)),0,1),2)*$F18*$E18*$H18/10^6</f>
        <v>0</v>
      </c>
      <c r="Q18" s="252">
        <f t="shared" si="3"/>
        <v>1</v>
      </c>
      <c r="R18" s="252" t="str">
        <f t="shared" si="2"/>
        <v>IN</v>
      </c>
      <c r="S18" s="253"/>
      <c r="T18" s="252"/>
      <c r="U18" s="253"/>
      <c r="AA18" s="241"/>
      <c r="AB18" s="241"/>
      <c r="AC18" s="241"/>
    </row>
    <row r="19" spans="1:29" s="254" customFormat="1" ht="39.950000000000003" hidden="1" customHeight="1">
      <c r="A19" s="242" t="str">
        <f t="shared" si="0"/>
        <v/>
      </c>
      <c r="B19" s="242" t="str">
        <f t="shared" si="1"/>
        <v/>
      </c>
      <c r="C19" s="243"/>
      <c r="D19" s="255"/>
      <c r="E19" s="256"/>
      <c r="F19" s="245"/>
      <c r="G19" s="245"/>
      <c r="H19" s="245"/>
      <c r="I19" s="247"/>
      <c r="J19" s="246"/>
      <c r="K19" s="247"/>
      <c r="L19" s="248"/>
      <c r="M19" s="249">
        <f t="shared" ref="M19:M26" si="4">IF(OR(L19="Con",L19="Cụm",L19="Hệ"),H19,IF(L19="Thanh",(G19*H19/2400),IF(L19="Tấm",(F19*G19*H19)/(1220*2440),IF(L19="Md",G19*H19/1000,IF(L19="M2",F19*G19*H19/10^6,IF(L19="M3",E19*F19*G19*H19/10^9,0))))))</f>
        <v>0</v>
      </c>
      <c r="N19" s="250">
        <f>IF(ISERR(SEARCH("2d",#REF!)),IF(ISERR(SEARCH("1d",#REF!)),0,1),2)*($G19)*$H19/10^3+IF(ISERR(SEARCH("2n",#REF!)),IF(ISERR(SEARCH("1n",#REF!)),0,1),2)*($F19)*$H19/10^3</f>
        <v>0</v>
      </c>
      <c r="O19" s="250">
        <f>IF(ISERR(SEARCH("2m",#REF!)),IF(ISERR(SEARCH("1m",#REF!)),0,1),2)*$G19*$F19*$H19/10^6+IF(ISERR(SEARCH("2d",#REF!)),IF(ISERR(SEARCH("1d",#REF!)),0,1),2)*$G19*$E19*$H19/10^6+IF(ISERR(SEARCH("2n",#REF!)),IF(ISERR(SEARCH("1n",#REF!)),0,1),2)*$F19*$E19*$H19/10^6</f>
        <v>0</v>
      </c>
      <c r="P19" s="251">
        <f>IF(ISERR(SEARCH("2m",#REF!)),IF(ISERR(SEARCH("1m",#REF!)),0,1),2)*$G19*$F19*$H19/10^6+IF(ISERR(SEARCH("2d",#REF!)),IF(ISERR(SEARCH("1d",#REF!)),0,1),2)*$G19*$E19*$H19/10^6+IF(ISERR(SEARCH("2n",#REF!)),IF(ISERR(SEARCH("1n",#REF!)),0,1),2)*$F19*$E19*$H19/10^6</f>
        <v>0</v>
      </c>
      <c r="Q19" s="252" t="str">
        <f t="shared" si="3"/>
        <v/>
      </c>
      <c r="R19" s="252" t="str">
        <f t="shared" si="2"/>
        <v/>
      </c>
      <c r="S19" s="253"/>
      <c r="T19" s="252"/>
      <c r="U19" s="253"/>
      <c r="AA19" s="241"/>
      <c r="AB19" s="241"/>
      <c r="AC19" s="241"/>
    </row>
    <row r="20" spans="1:29" s="254" customFormat="1" ht="39.950000000000003" hidden="1" customHeight="1">
      <c r="A20" s="242" t="str">
        <f t="shared" si="0"/>
        <v/>
      </c>
      <c r="B20" s="242" t="str">
        <f t="shared" si="1"/>
        <v/>
      </c>
      <c r="C20" s="243"/>
      <c r="D20" s="255"/>
      <c r="E20" s="256"/>
      <c r="F20" s="245"/>
      <c r="G20" s="245"/>
      <c r="H20" s="245"/>
      <c r="I20" s="247"/>
      <c r="J20" s="246"/>
      <c r="K20" s="247"/>
      <c r="L20" s="248"/>
      <c r="M20" s="249">
        <f t="shared" si="4"/>
        <v>0</v>
      </c>
      <c r="N20" s="250">
        <f>IF(ISERR(SEARCH("2d",#REF!)),IF(ISERR(SEARCH("1d",#REF!)),0,1),2)*($G20)*$H20/10^3+IF(ISERR(SEARCH("2n",#REF!)),IF(ISERR(SEARCH("1n",#REF!)),0,1),2)*($F20)*$H20/10^3</f>
        <v>0</v>
      </c>
      <c r="O20" s="250">
        <f>IF(ISERR(SEARCH("2m",#REF!)),IF(ISERR(SEARCH("1m",#REF!)),0,1),2)*$G20*$F20*$H20/10^6+IF(ISERR(SEARCH("2d",#REF!)),IF(ISERR(SEARCH("1d",#REF!)),0,1),2)*$G20*$E20*$H20/10^6+IF(ISERR(SEARCH("2n",#REF!)),IF(ISERR(SEARCH("1n",#REF!)),0,1),2)*$F20*$E20*$H20/10^6</f>
        <v>0</v>
      </c>
      <c r="P20" s="251">
        <f>IF(ISERR(SEARCH("2m",#REF!)),IF(ISERR(SEARCH("1m",#REF!)),0,1),2)*$G20*$F20*$H20/10^6+IF(ISERR(SEARCH("2d",#REF!)),IF(ISERR(SEARCH("1d",#REF!)),0,1),2)*$G20*$E20*$H20/10^6+IF(ISERR(SEARCH("2n",#REF!)),IF(ISERR(SEARCH("1n",#REF!)),0,1),2)*$F20*$E20*$H20/10^6</f>
        <v>0</v>
      </c>
      <c r="Q20" s="252" t="str">
        <f t="shared" si="3"/>
        <v/>
      </c>
      <c r="R20" s="252" t="str">
        <f t="shared" si="2"/>
        <v/>
      </c>
      <c r="S20" s="253"/>
      <c r="T20" s="252"/>
      <c r="U20" s="253"/>
      <c r="AA20" s="241"/>
      <c r="AB20" s="241"/>
      <c r="AC20" s="241"/>
    </row>
    <row r="21" spans="1:29" s="254" customFormat="1" ht="39.950000000000003" hidden="1" customHeight="1">
      <c r="A21" s="242" t="str">
        <f t="shared" si="0"/>
        <v/>
      </c>
      <c r="B21" s="242" t="str">
        <f t="shared" si="1"/>
        <v/>
      </c>
      <c r="C21" s="257"/>
      <c r="D21" s="255"/>
      <c r="E21" s="256"/>
      <c r="F21" s="245"/>
      <c r="G21" s="245"/>
      <c r="H21" s="245"/>
      <c r="I21" s="247"/>
      <c r="J21" s="246"/>
      <c r="K21" s="247"/>
      <c r="L21" s="248"/>
      <c r="M21" s="249">
        <f t="shared" si="4"/>
        <v>0</v>
      </c>
      <c r="N21" s="258">
        <f>IF(ISERR(SEARCH("2d",#REF!)),IF(ISERR(SEARCH("1d",#REF!)),0,1),2)*($G21)*$H21/10^3+IF(ISERR(SEARCH("2n",#REF!)),IF(ISERR(SEARCH("1n",#REF!)),0,1),2)*($F21)*$H21/10^3</f>
        <v>0</v>
      </c>
      <c r="O21" s="258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P21" s="258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Q21" s="252" t="str">
        <f t="shared" si="3"/>
        <v/>
      </c>
      <c r="R21" s="252" t="str">
        <f t="shared" si="2"/>
        <v/>
      </c>
      <c r="S21" s="253"/>
      <c r="T21" s="252"/>
      <c r="U21" s="253"/>
      <c r="AA21" s="241"/>
      <c r="AB21" s="241"/>
      <c r="AC21" s="241"/>
    </row>
    <row r="22" spans="1:29" s="241" customFormat="1" ht="39.950000000000003" hidden="1" customHeight="1">
      <c r="A22" s="230" t="str">
        <f t="shared" si="0"/>
        <v/>
      </c>
      <c r="B22" s="230" t="str">
        <f t="shared" si="1"/>
        <v/>
      </c>
      <c r="C22" s="245"/>
      <c r="D22" s="244"/>
      <c r="E22" s="245"/>
      <c r="F22" s="245"/>
      <c r="G22" s="245"/>
      <c r="H22" s="245"/>
      <c r="I22" s="244"/>
      <c r="J22" s="244"/>
      <c r="K22" s="247"/>
      <c r="L22" s="248"/>
      <c r="M22" s="249">
        <f t="shared" si="4"/>
        <v>0</v>
      </c>
      <c r="N22" s="258">
        <f>IF(ISERR(SEARCH("2d",#REF!)),IF(ISERR(SEARCH("1d",#REF!)),0,1),2)*($G22)*$H22/10^3+IF(ISERR(SEARCH("2n",#REF!)),IF(ISERR(SEARCH("1n",#REF!)),0,1),2)*($F22)*$H22/10^3</f>
        <v>0</v>
      </c>
      <c r="O22" s="258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P22" s="258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Q22" s="240" t="str">
        <f t="shared" si="3"/>
        <v/>
      </c>
      <c r="R22" s="240" t="str">
        <f t="shared" si="2"/>
        <v/>
      </c>
      <c r="S22" s="110"/>
      <c r="T22" s="240"/>
      <c r="U22" s="110"/>
    </row>
    <row r="23" spans="1:29" s="241" customFormat="1" ht="39.950000000000003" hidden="1" customHeight="1">
      <c r="A23" s="230" t="str">
        <f t="shared" si="0"/>
        <v/>
      </c>
      <c r="B23" s="230" t="str">
        <f t="shared" si="1"/>
        <v/>
      </c>
      <c r="C23" s="259"/>
      <c r="D23" s="260"/>
      <c r="E23" s="259"/>
      <c r="F23" s="259"/>
      <c r="G23" s="259"/>
      <c r="H23" s="259"/>
      <c r="I23" s="260"/>
      <c r="J23" s="244"/>
      <c r="K23" s="247"/>
      <c r="L23" s="248"/>
      <c r="M23" s="249">
        <f t="shared" si="4"/>
        <v>0</v>
      </c>
      <c r="N23" s="258">
        <f>IF(ISERR(SEARCH("2d",#REF!)),IF(ISERR(SEARCH("1d",#REF!)),0,1),2)*($G23+80)*$H23/10^3+IF(ISERR(SEARCH("2n",#REF!)),IF(ISERR(SEARCH("1n",#REF!)),0,1),2)*($F23+80)*$H23/10^3</f>
        <v>0</v>
      </c>
      <c r="O23" s="258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P23" s="258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Q23" s="240" t="str">
        <f t="shared" si="3"/>
        <v/>
      </c>
      <c r="R23" s="240" t="str">
        <f t="shared" si="2"/>
        <v/>
      </c>
      <c r="S23" s="110"/>
      <c r="T23" s="240"/>
      <c r="U23" s="110"/>
    </row>
    <row r="24" spans="1:29" s="241" customFormat="1" ht="39.950000000000003" hidden="1" customHeight="1">
      <c r="A24" s="230" t="str">
        <f t="shared" si="0"/>
        <v/>
      </c>
      <c r="B24" s="230" t="str">
        <f t="shared" si="1"/>
        <v/>
      </c>
      <c r="C24" s="245"/>
      <c r="D24" s="244"/>
      <c r="E24" s="245"/>
      <c r="F24" s="245"/>
      <c r="G24" s="245"/>
      <c r="H24" s="245"/>
      <c r="I24" s="244"/>
      <c r="J24" s="244"/>
      <c r="K24" s="247"/>
      <c r="L24" s="248"/>
      <c r="M24" s="249">
        <f t="shared" si="4"/>
        <v>0</v>
      </c>
      <c r="N24" s="258">
        <f>IF(ISERR(SEARCH("2d",#REF!)),IF(ISERR(SEARCH("1d",#REF!)),0,1),2)*($G24)*$H24/10^3+IF(ISERR(SEARCH("2n",#REF!)),IF(ISERR(SEARCH("1n",#REF!)),0,1),2)*($F24)*$H24/10^3</f>
        <v>0</v>
      </c>
      <c r="O24" s="258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P24" s="258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Q24" s="240" t="str">
        <f t="shared" si="3"/>
        <v/>
      </c>
      <c r="R24" s="240" t="str">
        <f t="shared" si="2"/>
        <v/>
      </c>
      <c r="S24" s="110"/>
      <c r="T24" s="240"/>
      <c r="U24" s="110"/>
    </row>
    <row r="25" spans="1:29" s="241" customFormat="1" ht="39.950000000000003" hidden="1" customHeight="1">
      <c r="A25" s="230" t="str">
        <f t="shared" si="0"/>
        <v/>
      </c>
      <c r="B25" s="230" t="str">
        <f t="shared" si="1"/>
        <v/>
      </c>
      <c r="C25" s="259"/>
      <c r="D25" s="260"/>
      <c r="E25" s="259"/>
      <c r="F25" s="259"/>
      <c r="G25" s="259"/>
      <c r="H25" s="259"/>
      <c r="I25" s="260"/>
      <c r="J25" s="244"/>
      <c r="K25" s="247"/>
      <c r="L25" s="248"/>
      <c r="M25" s="249">
        <f t="shared" si="4"/>
        <v>0</v>
      </c>
      <c r="N25" s="258">
        <f>IF(ISERR(SEARCH("2d",#REF!)),IF(ISERR(SEARCH("1d",#REF!)),0,1),2)*($G25+80)*$H25/10^3+IF(ISERR(SEARCH("2n",#REF!)),IF(ISERR(SEARCH("1n",#REF!)),0,1),2)*($F25+80)*$H25/10^3</f>
        <v>0</v>
      </c>
      <c r="O25" s="258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P25" s="258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Q25" s="240" t="str">
        <f t="shared" si="3"/>
        <v/>
      </c>
      <c r="R25" s="240" t="str">
        <f t="shared" si="2"/>
        <v/>
      </c>
      <c r="S25" s="110"/>
      <c r="T25" s="240"/>
      <c r="U25" s="110"/>
    </row>
    <row r="26" spans="1:29" s="241" customFormat="1" ht="39.950000000000003" hidden="1" customHeight="1">
      <c r="A26" s="230" t="str">
        <f t="shared" si="0"/>
        <v/>
      </c>
      <c r="B26" s="230" t="str">
        <f t="shared" si="1"/>
        <v/>
      </c>
      <c r="C26" s="259"/>
      <c r="D26" s="260"/>
      <c r="E26" s="259"/>
      <c r="F26" s="259"/>
      <c r="G26" s="259"/>
      <c r="H26" s="259"/>
      <c r="I26" s="260"/>
      <c r="J26" s="244"/>
      <c r="K26" s="247" t="s">
        <v>188</v>
      </c>
      <c r="L26" s="248"/>
      <c r="M26" s="249">
        <f t="shared" si="4"/>
        <v>0</v>
      </c>
      <c r="N26" s="258">
        <f>IF(ISERR(SEARCH("2d",#REF!)),IF(ISERR(SEARCH("1d",#REF!)),0,1),2)*($G26+80)*$H26/10^3+IF(ISERR(SEARCH("2n",#REF!)),IF(ISERR(SEARCH("1n",#REF!)),0,1),2)*($F26+80)*$H26/10^3</f>
        <v>0</v>
      </c>
      <c r="O26" s="258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P26" s="258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Q26" s="240" t="str">
        <f t="shared" si="3"/>
        <v/>
      </c>
      <c r="R26" s="240" t="str">
        <f t="shared" si="2"/>
        <v/>
      </c>
      <c r="S26" s="110"/>
      <c r="T26" s="240"/>
      <c r="U26" s="110"/>
    </row>
    <row r="27" spans="1:29" s="241" customFormat="1" ht="35.1" customHeight="1" thickBot="1">
      <c r="A27" s="230" t="str">
        <f t="shared" si="0"/>
        <v>RO.FF.02A.R</v>
      </c>
      <c r="B27" s="230" t="str">
        <f t="shared" si="1"/>
        <v>Muc 1.1</v>
      </c>
      <c r="C27" s="261"/>
      <c r="D27" s="262" t="s">
        <v>38</v>
      </c>
      <c r="E27" s="263"/>
      <c r="F27" s="263"/>
      <c r="G27" s="263"/>
      <c r="H27" s="263"/>
      <c r="I27" s="263"/>
      <c r="J27" s="264"/>
      <c r="K27" s="265"/>
      <c r="L27" s="266"/>
      <c r="M27" s="266"/>
      <c r="N27" s="267">
        <f>SUM(N13:N25)</f>
        <v>0</v>
      </c>
      <c r="O27" s="267">
        <f>SUM(O13:O25)</f>
        <v>0</v>
      </c>
      <c r="P27" s="268">
        <f>SUM(P13:P25)</f>
        <v>0</v>
      </c>
      <c r="Q27" s="240">
        <f t="shared" si="3"/>
        <v>1</v>
      </c>
      <c r="R27" s="240" t="str">
        <f>IF(OR(C27&lt;&gt;"",D27&lt;&gt;""),"IN","")</f>
        <v>IN</v>
      </c>
      <c r="S27" s="110"/>
      <c r="T27" s="240"/>
      <c r="U27" s="110"/>
    </row>
    <row r="28" spans="1:29" ht="27" customHeight="1">
      <c r="D28" s="82" t="s">
        <v>44</v>
      </c>
      <c r="E28" s="34"/>
      <c r="F28" s="34"/>
      <c r="G28" s="34"/>
      <c r="H28" s="34"/>
      <c r="I28" s="34"/>
      <c r="J28" s="8"/>
      <c r="K28" s="34"/>
      <c r="L28" s="34"/>
      <c r="M28" s="34"/>
      <c r="N28" s="7"/>
      <c r="P28" s="7"/>
      <c r="Q28" s="8"/>
      <c r="R28" s="69" t="s">
        <v>73</v>
      </c>
      <c r="S28" s="32"/>
      <c r="T28" s="32"/>
      <c r="U28" s="32"/>
    </row>
    <row r="29" spans="1:29" ht="25.35" customHeight="1">
      <c r="C29" s="3"/>
      <c r="D29" s="35"/>
      <c r="E29" s="9"/>
      <c r="F29" s="36"/>
      <c r="G29" s="37"/>
      <c r="H29" s="36"/>
      <c r="I29" s="36"/>
      <c r="J29" s="11"/>
      <c r="K29" s="71" t="str">
        <f ca="1">"Ngày "&amp;DAY(NOW())&amp;" tháng "&amp;MONTH(NOW())&amp;" năm "&amp;YEAR(NOW())</f>
        <v>Ngày 20 tháng 6 năm 2026</v>
      </c>
      <c r="L29" s="8"/>
      <c r="M29" s="8"/>
      <c r="N29" s="40"/>
      <c r="O29" s="3"/>
      <c r="P29" s="41"/>
      <c r="Q29" s="11"/>
      <c r="R29" s="69" t="s">
        <v>73</v>
      </c>
      <c r="S29" s="32"/>
      <c r="T29" s="32"/>
      <c r="U29" s="32"/>
    </row>
    <row r="30" spans="1:29" ht="25.35" customHeight="1">
      <c r="C30" s="3"/>
      <c r="D30" s="3"/>
      <c r="E30" s="9"/>
      <c r="F30" s="36"/>
      <c r="G30" s="71" t="s">
        <v>48</v>
      </c>
      <c r="H30" s="36"/>
      <c r="I30" s="36"/>
      <c r="J30" s="11"/>
      <c r="K30" s="71" t="s">
        <v>55</v>
      </c>
      <c r="L30" s="8"/>
      <c r="M30" s="8"/>
      <c r="N30" s="40"/>
      <c r="O30" s="3"/>
      <c r="P30" s="41"/>
      <c r="Q30" s="11"/>
      <c r="R30" s="69" t="s">
        <v>73</v>
      </c>
      <c r="S30" s="32"/>
      <c r="T30" s="32"/>
      <c r="U30" s="32"/>
    </row>
    <row r="31" spans="1:29" ht="25.35" customHeight="1">
      <c r="C31" s="3"/>
      <c r="D31" s="3"/>
      <c r="E31" s="9"/>
      <c r="F31" s="36"/>
      <c r="G31" s="42"/>
      <c r="H31" s="36"/>
      <c r="I31" s="36"/>
      <c r="J31" s="11"/>
      <c r="K31" s="37"/>
      <c r="L31" s="8"/>
      <c r="M31" s="8"/>
      <c r="N31" s="40"/>
      <c r="O31" s="3"/>
      <c r="P31" s="41"/>
      <c r="Q31" s="11"/>
      <c r="R31" s="69" t="s">
        <v>73</v>
      </c>
      <c r="S31" s="32"/>
      <c r="T31" s="32"/>
      <c r="U31" s="32"/>
    </row>
    <row r="32" spans="1:29" ht="25.35" customHeight="1">
      <c r="C32" s="3"/>
      <c r="D32" s="3"/>
      <c r="E32" s="9"/>
      <c r="F32" s="36"/>
      <c r="G32" s="42"/>
      <c r="H32" s="36"/>
      <c r="I32" s="36"/>
      <c r="J32" s="11"/>
      <c r="K32" s="37"/>
      <c r="L32" s="8"/>
      <c r="M32" s="8"/>
      <c r="N32" s="40"/>
      <c r="O32" s="3"/>
      <c r="P32" s="41"/>
      <c r="Q32" s="11"/>
      <c r="R32" s="69" t="s">
        <v>73</v>
      </c>
      <c r="S32" s="32"/>
      <c r="T32" s="32"/>
      <c r="U32" s="32"/>
    </row>
    <row r="33" spans="3:21" ht="25.35" customHeight="1">
      <c r="C33" s="3"/>
      <c r="D33" s="3"/>
      <c r="E33" s="9"/>
      <c r="F33" s="36"/>
      <c r="G33" s="38"/>
      <c r="H33" s="36"/>
      <c r="I33" s="38"/>
      <c r="J33" s="11"/>
      <c r="K33" s="37"/>
      <c r="L33" s="8"/>
      <c r="M33" s="8"/>
      <c r="N33" s="40"/>
      <c r="O33" s="3"/>
      <c r="P33" s="41"/>
      <c r="Q33" s="11"/>
      <c r="R33" s="69" t="s">
        <v>73</v>
      </c>
      <c r="S33" s="32"/>
      <c r="T33" s="32"/>
      <c r="U33" s="32"/>
    </row>
    <row r="34" spans="3:21" ht="25.35" customHeight="1">
      <c r="C34" s="3"/>
      <c r="D34" s="3"/>
      <c r="E34" s="9"/>
      <c r="F34" s="36"/>
      <c r="G34" s="37" t="s">
        <v>45</v>
      </c>
      <c r="H34" s="36"/>
      <c r="I34" s="40"/>
      <c r="J34" s="11"/>
      <c r="K34" s="37" t="str">
        <f>'BOM_Phan II'!P444</f>
        <v>Đặng Quốc Dự</v>
      </c>
      <c r="L34" s="8"/>
      <c r="M34" s="8"/>
      <c r="N34" s="40"/>
      <c r="O34" s="3"/>
      <c r="P34" s="41"/>
      <c r="Q34" s="11"/>
      <c r="R34" s="69" t="s">
        <v>73</v>
      </c>
      <c r="S34" s="32"/>
      <c r="T34" s="32"/>
      <c r="U34" s="32"/>
    </row>
    <row r="35" spans="3:21" ht="25.35" customHeight="1">
      <c r="C35" s="3"/>
      <c r="D35" s="3"/>
      <c r="E35" s="9"/>
      <c r="F35" s="36"/>
      <c r="G35" s="37"/>
      <c r="H35" s="36"/>
      <c r="I35" s="36"/>
      <c r="J35" s="11"/>
      <c r="K35" s="36"/>
      <c r="L35" s="8"/>
      <c r="M35" s="8"/>
      <c r="N35" s="40"/>
      <c r="O35" s="37"/>
      <c r="P35" s="41"/>
      <c r="Q35" s="11"/>
    </row>
    <row r="36" spans="3:21" ht="25.35" customHeight="1">
      <c r="C36" s="43"/>
      <c r="D36" s="43"/>
      <c r="E36" s="9"/>
      <c r="F36" s="36"/>
      <c r="G36" s="37"/>
      <c r="H36" s="36"/>
      <c r="I36" s="36"/>
      <c r="J36" s="11"/>
      <c r="K36" s="36"/>
      <c r="L36" s="8"/>
      <c r="M36" s="8"/>
      <c r="N36" s="40"/>
      <c r="O36" s="37"/>
      <c r="P36" s="41"/>
      <c r="Q36" s="11"/>
    </row>
    <row r="37" spans="3:21" ht="25.35" customHeight="1">
      <c r="C37" s="3"/>
      <c r="D37" s="3"/>
      <c r="E37" s="9"/>
      <c r="F37" s="36"/>
      <c r="G37" s="37"/>
      <c r="H37" s="36"/>
      <c r="I37" s="36"/>
      <c r="J37" s="11"/>
      <c r="K37" s="36"/>
      <c r="L37" s="8"/>
      <c r="M37" s="8"/>
      <c r="N37" s="40"/>
      <c r="O37" s="37"/>
      <c r="P37" s="41"/>
      <c r="Q37" s="11"/>
    </row>
    <row r="38" spans="3:21" ht="25.35" customHeight="1">
      <c r="C38" s="3"/>
      <c r="D38" s="3"/>
      <c r="E38" s="9"/>
      <c r="F38" s="44"/>
      <c r="G38" s="99"/>
      <c r="H38" s="44"/>
      <c r="I38" s="8"/>
      <c r="J38" s="45"/>
      <c r="K38" s="44"/>
      <c r="L38" s="8"/>
      <c r="M38" s="8"/>
      <c r="N38" s="406"/>
      <c r="O38" s="406"/>
      <c r="P38" s="406"/>
      <c r="Q38" s="45"/>
    </row>
  </sheetData>
  <sheetProtection formatCells="0" formatColumns="0" formatRows="0" insertColumns="0" insertRows="0" insertHyperlinks="0" deleteColumns="0" deleteRows="0" sort="0" autoFilter="0" pivotTables="0"/>
  <autoFilter ref="C12:R34" xr:uid="{842A61C4-7B4F-41B1-8FE6-0A0C645AF4DB}">
    <filterColumn colId="15">
      <customFilters>
        <customFilter operator="notEqual" val=" "/>
      </customFilters>
    </filterColumn>
  </autoFilter>
  <mergeCells count="29">
    <mergeCell ref="N38:P38"/>
    <mergeCell ref="K11:K12"/>
    <mergeCell ref="L11:L12"/>
    <mergeCell ref="M11:M12"/>
    <mergeCell ref="N11:N12"/>
    <mergeCell ref="O11:P11"/>
    <mergeCell ref="Q11:Q12"/>
    <mergeCell ref="C9:D9"/>
    <mergeCell ref="C10:P10"/>
    <mergeCell ref="A11:A12"/>
    <mergeCell ref="B11:B12"/>
    <mergeCell ref="C11:C12"/>
    <mergeCell ref="D11:D12"/>
    <mergeCell ref="E11:G11"/>
    <mergeCell ref="H11:H12"/>
    <mergeCell ref="I11:I12"/>
    <mergeCell ref="J11:J12"/>
    <mergeCell ref="C8:D8"/>
    <mergeCell ref="C1:E3"/>
    <mergeCell ref="F1:J3"/>
    <mergeCell ref="L1:P1"/>
    <mergeCell ref="S1:U2"/>
    <mergeCell ref="L2:P2"/>
    <mergeCell ref="L3:P3"/>
    <mergeCell ref="C4:D4"/>
    <mergeCell ref="C5:D6"/>
    <mergeCell ref="E5:I6"/>
    <mergeCell ref="J5:J6"/>
    <mergeCell ref="C7:D7"/>
  </mergeCells>
  <conditionalFormatting sqref="K14:L26">
    <cfRule type="expression" dxfId="3" priority="4">
      <formula>K14="LỖI DỮ LIỆU"</formula>
    </cfRule>
  </conditionalFormatting>
  <conditionalFormatting sqref="K14:P26">
    <cfRule type="cellIs" dxfId="2" priority="2" operator="equal">
      <formula>0</formula>
    </cfRule>
  </conditionalFormatting>
  <conditionalFormatting sqref="M14:M26">
    <cfRule type="cellIs" dxfId="1" priority="1" operator="equal">
      <formula>0</formula>
    </cfRule>
    <cfRule type="cellIs" dxfId="0" priority="3" operator="equal">
      <formula>0</formula>
    </cfRule>
  </conditionalFormatting>
  <dataValidations disablePrompts="1" count="3">
    <dataValidation type="list" allowBlank="1" showInputMessage="1" showErrorMessage="1" sqref="L25:L26 L23" xr:uid="{56B2782B-8BED-40E5-89C2-B0374B6821D8}">
      <formula1>$AC$4:$AC$7</formula1>
    </dataValidation>
    <dataValidation type="list" allowBlank="1" showInputMessage="1" showErrorMessage="1" sqref="L27" xr:uid="{64F92BD9-930D-4D00-8C2F-8CAD17CA342D}">
      <formula1>$Z$2:$Z$10</formula1>
    </dataValidation>
    <dataValidation type="list" allowBlank="1" showInputMessage="1" showErrorMessage="1" sqref="G34" xr:uid="{4F543280-A075-46C2-A45B-596844AE3E92}">
      <formula1>$AB$2:$AB$3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DB6DF7E08AB94D98714D3002DE72D0" ma:contentTypeVersion="17" ma:contentTypeDescription="Create a new document." ma:contentTypeScope="" ma:versionID="f5e872d977b968de65883f935a6347a3">
  <xsd:schema xmlns:xsd="http://www.w3.org/2001/XMLSchema" xmlns:xs="http://www.w3.org/2001/XMLSchema" xmlns:p="http://schemas.microsoft.com/office/2006/metadata/properties" xmlns:ns2="07b95c77-6beb-4ae5-ab6d-bc099c36d6c2" xmlns:ns3="3e5303d1-32c5-42a9-b32d-584a3f75658d" targetNamespace="http://schemas.microsoft.com/office/2006/metadata/properties" ma:root="true" ma:fieldsID="189bf4694413db4982458f90974e7cf6" ns2:_="" ns3:_="">
    <xsd:import namespace="07b95c77-6beb-4ae5-ab6d-bc099c36d6c2"/>
    <xsd:import namespace="3e5303d1-32c5-42a9-b32d-584a3f7565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b95c77-6beb-4ae5-ab6d-bc099c36d6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3526d1e-3cf2-4c11-b890-9cf8d77efef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5303d1-32c5-42a9-b32d-584a3f75658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223d4ac-93bf-4551-842a-e39211a1d73e}" ma:internalName="TaxCatchAll" ma:showField="CatchAllData" ma:web="3e5303d1-32c5-42a9-b32d-584a3f75658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7b95c77-6beb-4ae5-ab6d-bc099c36d6c2">
      <Terms xmlns="http://schemas.microsoft.com/office/infopath/2007/PartnerControls"/>
    </lcf76f155ced4ddcb4097134ff3c332f>
    <TaxCatchAll xmlns="3e5303d1-32c5-42a9-b32d-584a3f75658d" xsi:nil="true"/>
  </documentManagement>
</p:properties>
</file>

<file path=customXml/itemProps1.xml><?xml version="1.0" encoding="utf-8"?>
<ds:datastoreItem xmlns:ds="http://schemas.openxmlformats.org/officeDocument/2006/customXml" ds:itemID="{C9572A57-A550-4B09-9E8A-AC4A8B935F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0E86DB2-14DD-49D6-B241-321444162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7b95c77-6beb-4ae5-ab6d-bc099c36d6c2"/>
    <ds:schemaRef ds:uri="3e5303d1-32c5-42a9-b32d-584a3f7565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6576ED-50C9-418F-9BC4-2AAEC2FF8A5C}">
  <ds:schemaRefs>
    <ds:schemaRef ds:uri="http://schemas.microsoft.com/office/2006/metadata/properties"/>
    <ds:schemaRef ds:uri="http://www.w3.org/2000/xmlns/"/>
    <ds:schemaRef ds:uri="http://schemas.microsoft.com/office/infopath/2007/PartnerControls"/>
    <ds:schemaRef ds:uri="07b95c77-6beb-4ae5-ab6d-bc099c36d6c2"/>
    <ds:schemaRef ds:uri="3e5303d1-32c5-42a9-b32d-584a3f75658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44</vt:i4>
      </vt:variant>
    </vt:vector>
  </HeadingPairs>
  <TitlesOfParts>
    <vt:vector size="56" baseType="lpstr">
      <vt:lpstr>BOM_Phan I</vt:lpstr>
      <vt:lpstr>BOM_Phan II</vt:lpstr>
      <vt:lpstr>BOM_Phan III</vt:lpstr>
      <vt:lpstr>BOM_Phan IV</vt:lpstr>
      <vt:lpstr>BAO BI</vt:lpstr>
      <vt:lpstr>LOẠI 1</vt:lpstr>
      <vt:lpstr>LOẠI 2</vt:lpstr>
      <vt:lpstr>LOẠI 3</vt:lpstr>
      <vt:lpstr>LOẠI 4</vt:lpstr>
      <vt:lpstr>LOẠI 5 AIR</vt:lpstr>
      <vt:lpstr>LOẠI 5 PALEET</vt:lpstr>
      <vt:lpstr>LOẠI 6</vt:lpstr>
      <vt:lpstr>'BOM_Phan IV'!BTP_CƠ_KHÍ</vt:lpstr>
      <vt:lpstr>BTP_CƠ_KHÍ</vt:lpstr>
      <vt:lpstr>'BOM_Phan IV'!NHÓM_CHỈ_CẠNH</vt:lpstr>
      <vt:lpstr>NHÓM_CHỈ_CẠNH</vt:lpstr>
      <vt:lpstr>PHỤ_KIỆN</vt:lpstr>
      <vt:lpstr>'BAO BI'!Print_Area</vt:lpstr>
      <vt:lpstr>'BOM_Phan I'!Print_Area</vt:lpstr>
      <vt:lpstr>'BOM_Phan II'!Print_Area</vt:lpstr>
      <vt:lpstr>'BOM_Phan III'!Print_Area</vt:lpstr>
      <vt:lpstr>'BOM_Phan IV'!Print_Area</vt:lpstr>
      <vt:lpstr>'LOẠI 1'!Print_Area</vt:lpstr>
      <vt:lpstr>'LOẠI 2'!Print_Area</vt:lpstr>
      <vt:lpstr>'LOẠI 3'!Print_Area</vt:lpstr>
      <vt:lpstr>'LOẠI 4'!Print_Area</vt:lpstr>
      <vt:lpstr>'LOẠI 5 AIR'!Print_Area</vt:lpstr>
      <vt:lpstr>'LOẠI 5 PALEET'!Print_Area</vt:lpstr>
      <vt:lpstr>'LOẠI 6'!Print_Area</vt:lpstr>
      <vt:lpstr>'BAO BI'!Print_Titles</vt:lpstr>
      <vt:lpstr>'BOM_Phan II'!Print_Titles</vt:lpstr>
      <vt:lpstr>'BOM_Phan III'!Print_Titles</vt:lpstr>
      <vt:lpstr>'BOM_Phan IV'!Print_Titles</vt:lpstr>
      <vt:lpstr>'LOẠI 1'!Print_Titles</vt:lpstr>
      <vt:lpstr>'LOẠI 2'!Print_Titles</vt:lpstr>
      <vt:lpstr>'LOẠI 3'!Print_Titles</vt:lpstr>
      <vt:lpstr>'LOẠI 4'!Print_Titles</vt:lpstr>
      <vt:lpstr>'LOẠI 5 AIR'!Print_Titles</vt:lpstr>
      <vt:lpstr>'LOẠI 5 PALEET'!Print_Titles</vt:lpstr>
      <vt:lpstr>'LOẠI 6'!Print_Titles</vt:lpstr>
      <vt:lpstr>THẦU_PHỤ_GIA_CÔNG</vt:lpstr>
      <vt:lpstr>'BOM_Phan IV'!VẬT_TƯ_CƠ_KHÍ</vt:lpstr>
      <vt:lpstr>VẬT_TƯ_CƠ_KHÍ</vt:lpstr>
      <vt:lpstr>VẬT_TƯ_FOAM_SOFA</vt:lpstr>
      <vt:lpstr>'BAO BI'!VẬT_TƯ_GỖ__VẬT_TƯ_TẤM</vt:lpstr>
      <vt:lpstr>'LOẠI 1'!VẬT_TƯ_GỖ__VẬT_TƯ_TẤM</vt:lpstr>
      <vt:lpstr>'LOẠI 2'!VẬT_TƯ_GỖ__VẬT_TƯ_TẤM</vt:lpstr>
      <vt:lpstr>'LOẠI 3'!VẬT_TƯ_GỖ__VẬT_TƯ_TẤM</vt:lpstr>
      <vt:lpstr>'LOẠI 4'!VẬT_TƯ_GỖ__VẬT_TƯ_TẤM</vt:lpstr>
      <vt:lpstr>'LOẠI 5 AIR'!VẬT_TƯ_GỖ__VẬT_TƯ_TẤM</vt:lpstr>
      <vt:lpstr>'LOẠI 5 PALEET'!VẬT_TƯ_GỖ__VẬT_TƯ_TẤM</vt:lpstr>
      <vt:lpstr>'LOẠI 6'!VẬT_TƯ_GỖ__VẬT_TƯ_TẤM</vt:lpstr>
      <vt:lpstr>VẬT_TƯ_GỖ__VẬT_TƯ_TẤM</vt:lpstr>
      <vt:lpstr>'BOM_Phan IV'!VẬT_TƯ_PHỤ</vt:lpstr>
      <vt:lpstr>VẬT_TƯ_PHỤ</vt:lpstr>
      <vt:lpstr>VẬT_TƯ_VẢI__DA__SIMILI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LE DAVIT</cp:lastModifiedBy>
  <cp:lastPrinted>2025-01-10T08:34:22Z</cp:lastPrinted>
  <dcterms:created xsi:type="dcterms:W3CDTF">2013-04-04T07:21:53Z</dcterms:created>
  <dcterms:modified xsi:type="dcterms:W3CDTF">2026-06-20T12:36:17Z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0x010100D1DB6DF7E08AB94D98714D3002DE72D0</vt:lpwstr>
  </property>
  <property fmtid="{D5CDD505-2E9C-101B-9397-08002B2CF9AE}" pid="3" name="MediaServiceImageTags">
    <vt:lpwstr/>
  </property>
</Properties>
</file>