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t\GitHub\HAZARD\fitting_tool\"/>
    </mc:Choice>
  </mc:AlternateContent>
  <xr:revisionPtr revIDLastSave="0" documentId="13_ncr:1_{85F7FF04-2A50-413D-9FFD-E3CABCFA7CF8}" xr6:coauthVersionLast="47" xr6:coauthVersionMax="47" xr10:uidLastSave="{00000000-0000-0000-0000-000000000000}"/>
  <bookViews>
    <workbookView xWindow="-108" yWindow="-108" windowWidth="23256" windowHeight="13896" xr2:uid="{E1FBC883-8841-4FAD-893C-AE59B1C8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8" i="1" s="1"/>
  <c r="J4" i="1"/>
  <c r="J9" i="1" s="1"/>
  <c r="H4" i="1"/>
  <c r="J7" i="1" s="1"/>
  <c r="I3" i="1"/>
  <c r="P7" i="1" s="1"/>
  <c r="J3" i="1"/>
  <c r="P8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3" i="1"/>
  <c r="M12" i="1"/>
  <c r="H3" i="1" s="1"/>
  <c r="N12" i="1"/>
  <c r="O12" i="1"/>
  <c r="P6" i="1" l="1"/>
  <c r="I8" i="1"/>
  <c r="I9" i="1"/>
  <c r="I7" i="1"/>
  <c r="L6" i="1" l="1" a="1"/>
  <c r="L6" i="1" s="1"/>
  <c r="H11" i="1" s="1" a="1"/>
  <c r="I17" i="1" s="1"/>
  <c r="H11" i="1" l="1"/>
  <c r="I15" i="1" s="1"/>
  <c r="I16" i="1"/>
  <c r="C7" i="1" l="1"/>
  <c r="C4" i="1"/>
  <c r="C3" i="1"/>
  <c r="C6" i="1"/>
  <c r="C5" i="1"/>
  <c r="C17" i="1"/>
  <c r="C16" i="1"/>
  <c r="C15" i="1"/>
  <c r="C19" i="1"/>
  <c r="C18" i="1"/>
  <c r="C14" i="1"/>
  <c r="C12" i="1"/>
  <c r="C9" i="1"/>
  <c r="C8" i="1"/>
  <c r="C13" i="1"/>
  <c r="C11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<sst xmlns="http://schemas.openxmlformats.org/spreadsheetml/2006/main" count="19" uniqueCount="18">
  <si>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Hazard data</t>
  </si>
  <si>
    <t>Sa (g)</t>
  </si>
  <si>
    <t>Select 3 points on the hazard curve to target for fitting</t>
  </si>
  <si>
    <t>Construct a 3 by 3 matrix</t>
  </si>
  <si>
    <t>Inverse</t>
  </si>
  <si>
    <t>Dot multiplication</t>
  </si>
  <si>
    <t>SAC/FEMA-compatible</t>
  </si>
  <si>
    <t>fitting coefficients</t>
  </si>
  <si>
    <t>k0</t>
  </si>
  <si>
    <t>k1</t>
  </si>
  <si>
    <t>k2</t>
  </si>
  <si>
    <t>Target return periods</t>
  </si>
  <si>
    <t>SA values</t>
  </si>
  <si>
    <t>Return periods</t>
  </si>
  <si>
    <t>MAFE values</t>
  </si>
  <si>
    <t>MAFE</t>
  </si>
  <si>
    <t>Predicted MAFE</t>
  </si>
  <si>
    <t>Log of MAFE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</si>
</sst>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6100"/>
      <name val="Garamond"/>
      <family val="1"/>
    </font>
    <font>
      <sz val="11"/>
      <color rgb="FF9C0006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164" fontId="3" fillId="0" borderId="0" xfId="0" applyNumberFormat="1" applyFont="1"/>
    <xf numFmtId="0" fontId="3" fillId="4" borderId="0" xfId="0" applyFont="1" applyFill="1"/>
    <xf numFmtId="0" fontId="5" fillId="2" borderId="0" xfId="1" applyFont="1"/>
    <xf numFmtId="11" fontId="5" fillId="2" borderId="0" xfId="1" applyNumberFormat="1" applyFont="1"/>
    <xf numFmtId="0" fontId="6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Seismic hazard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Sheet1!$A$3:$A$19</c:f>
              <c:numCache>
                <c:formatCode>General</c:formatCode>
                <c:ptCount val="17"/>
                <c:pt idx="0">
                  <c:v>0.29463602579064202</c:v>
                </c:pt>
                <c:pt idx="1">
                  <c:v>0.271062925868506</c:v>
                </c:pt>
                <c:pt idx="2">
                  <c:v>0.22162286097089501</c:v>
                </c:pt>
                <c:pt idx="3">
                  <c:v>7.0688930568150093E-2</c:v>
                </c:pt>
                <c:pt idx="4">
                  <c:v>3.2377829134123098E-2</c:v>
                </c:pt>
                <c:pt idx="5">
                  <c:v>1.7937096769666001E-2</c:v>
                </c:pt>
                <c:pt idx="6">
                  <c:v>1.09909132455548E-2</c:v>
                </c:pt>
                <c:pt idx="7">
                  <c:v>4.9730378053776999E-3</c:v>
                </c:pt>
                <c:pt idx="8">
                  <c:v>2.63939967373458E-3</c:v>
                </c:pt>
                <c:pt idx="9">
                  <c:v>1.55497679535996E-3</c:v>
                </c:pt>
                <c:pt idx="10">
                  <c:v>5.5372194696937495E-4</c:v>
                </c:pt>
                <c:pt idx="11">
                  <c:v>2.55580905922974E-4</c:v>
                </c:pt>
                <c:pt idx="12" formatCode="0.00E+00">
                  <c:v>8.3321239954927697E-5</c:v>
                </c:pt>
                <c:pt idx="13" formatCode="0.00E+00">
                  <c:v>3.7178935427833102E-5</c:v>
                </c:pt>
                <c:pt idx="14" formatCode="0.00E+00">
                  <c:v>1.9719035815309599E-5</c:v>
                </c:pt>
                <c:pt idx="15" formatCode="0.00E+00">
                  <c:v>1.1668653274837601E-5</c:v>
                </c:pt>
                <c:pt idx="16" formatCode="0.00E+00">
                  <c:v>7.4438751100682197E-6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D-4343-97A3-0BE4C7350401}"/>
            </c:ext>
          </c:extLst>
        </c:ser>
        <c:ser>
          <c:idx val="1"/>
          <c:order val="1"/>
          <c:tx>
            <c:v>Hazard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0.12822454187400822</c:v>
                </c:pt>
                <c:pt idx="1">
                  <c:v>0.24628490323807287</c:v>
                </c:pt>
                <c:pt idx="2">
                  <c:v>0.22162286097089448</c:v>
                </c:pt>
                <c:pt idx="3">
                  <c:v>7.0688930568149996E-2</c:v>
                </c:pt>
                <c:pt idx="4">
                  <c:v>2.9357349209667406E-2</c:v>
                </c:pt>
                <c:pt idx="5">
                  <c:v>1.5762052924376851E-2</c:v>
                </c:pt>
                <c:pt idx="6">
                  <c:v>9.6603526514056903E-3</c:v>
                </c:pt>
                <c:pt idx="7">
                  <c:v>4.5264265951499441E-3</c:v>
                </c:pt>
                <c:pt idx="8">
                  <c:v>2.51871968686868E-3</c:v>
                </c:pt>
                <c:pt idx="9">
                  <c:v>1.5549767953599572E-3</c:v>
                </c:pt>
                <c:pt idx="10">
                  <c:v>6.0857801066341928E-4</c:v>
                </c:pt>
                <c:pt idx="11">
                  <c:v>2.9804236557970419E-4</c:v>
                </c:pt>
                <c:pt idx="12">
                  <c:v>1.0179745116310593E-4</c:v>
                </c:pt>
                <c:pt idx="13">
                  <c:v>4.5262944763834807E-5</c:v>
                </c:pt>
                <c:pt idx="14">
                  <c:v>2.3481360595688899E-5</c:v>
                </c:pt>
                <c:pt idx="15">
                  <c:v>1.3491749414717547E-5</c:v>
                </c:pt>
                <c:pt idx="16">
                  <c:v>8.339515318117936E-6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D-4343-97A3-0BE4C735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050096"/>
        <c:axId val="2098209360"/>
      </c:scatterChart>
      <c:valAx>
        <c:axId val="1847050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09360"/>
        <c:crosses val="autoZero"/>
        <c:crossBetween val="midCat"/>
      </c:valAx>
      <c:valAx>
        <c:axId val="209820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annual frequency of exceedance, </a:t>
                </a:r>
              </a:p>
              <a:p>
                <a:pPr>
                  <a:defRPr/>
                </a:pPr>
                <a:r>
                  <a:rPr lang="en-US"/>
                  <a:t>MAFE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5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582062</xdr:colOff>
      <xdr:row>10</xdr:row>
      <xdr:rowOff>28265</xdr:rowOff>
    </xdr:from>
    <xdr:to>
      <xdr:col>20</xdr:col>
      <xdr:colOff>116454</xdr:colOff>
      <xdr:row>28</xdr:row>
      <xdr:rowOff>78042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</xdr:colOff>
          <xdr:row>0</xdr:row>
          <xdr:rowOff>0</xdr:rowOff>
        </xdr:from>
        <xdr:to>
          <xdr:col>5</xdr:col>
          <xdr:colOff>274320</xdr:colOff>
          <xdr:row>1</xdr:row>
          <xdr:rowOff>45720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C8A-D01D-47FA-91EA-7D9A49FB28A1}">
  <dimension ref="A1:Y25"/>
  <sheetViews>
    <sheetView tabSelected="1" zoomScaleNormal="100" workbookViewId="0">
      <selection activeCell="M8" sqref="M8"/>
    </sheetView>
  </sheetViews>
  <sheetFormatPr defaultRowHeight="14.4" x14ac:dyDescent="0.3"/>
  <cols>
    <col min="1" max="6" width="8.88671875" style="1"/>
    <col min="7" max="7" width="23.44140625" style="1" customWidth="1"/>
    <col min="8" max="8" width="12.21875" style="1" bestFit="1" customWidth="1"/>
    <col min="9" max="16384" width="8.88671875" style="1"/>
  </cols>
  <sheetData>
    <row r="1" spans="1:25" x14ac:dyDescent="0.3">
      <c r="A1" s="3" t="s">
        <v>0</v>
      </c>
      <c r="C1" s="5"/>
      <c r="D1" s="5"/>
      <c r="E1" s="5"/>
      <c r="F1" s="5"/>
      <c r="G1" s="3" t="s">
        <v>2</v>
      </c>
    </row>
    <row r="2" spans="1:25" x14ac:dyDescent="0.3">
      <c r="A2" s="1" t="s">
        <v>15</v>
      </c>
      <c r="B2" s="1" t="s">
        <v>1</v>
      </c>
      <c r="C2" s="1" t="s">
        <v>16</v>
      </c>
      <c r="G2" s="1" t="s">
        <v>11</v>
      </c>
      <c r="H2" s="6">
        <v>5</v>
      </c>
      <c r="I2" s="6">
        <v>20</v>
      </c>
      <c r="J2" s="6">
        <v>650</v>
      </c>
      <c r="Y2" s="1" t="s">
        <v>13</v>
      </c>
    </row>
    <row r="3" spans="1:25" x14ac:dyDescent="0.3">
      <c r="A3" s="6">
        <v>0.29463602579064202</v>
      </c>
      <c r="B3" s="6">
        <v>1E-3</v>
      </c>
      <c r="C3" s="1">
        <f t="shared" ref="C3:C19" si="0">$I$15*EXP(-$I$17*LN(B3)^2-$I$16*LN(B3))</f>
        <v>0.12822454187400822</v>
      </c>
      <c r="G3" s="1" t="s">
        <v>14</v>
      </c>
      <c r="H3" s="1">
        <f>_xlfn.IFNA(INDEX($A:$A,MATCH(M12,$A:$A,-1)),$A$3)</f>
        <v>0.22162286097089501</v>
      </c>
      <c r="I3" s="1">
        <f t="shared" ref="I3:J3" si="1">_xlfn.IFNA(INDEX($A:$A,MATCH(N12,$A:$A,-1)),$A$3)</f>
        <v>7.0688930568150093E-2</v>
      </c>
      <c r="J3" s="1">
        <f t="shared" si="1"/>
        <v>1.55497679535996E-3</v>
      </c>
      <c r="S3" s="2"/>
      <c r="T3" s="2"/>
      <c r="U3" s="2"/>
      <c r="W3" s="2"/>
      <c r="Y3" s="2">
        <f t="shared" ref="Y3:Y25" si="2">1/A3</f>
        <v>3.3940180849118726</v>
      </c>
    </row>
    <row r="4" spans="1:25" x14ac:dyDescent="0.3">
      <c r="A4" s="6">
        <v>0.271062925868506</v>
      </c>
      <c r="B4" s="6">
        <v>5.0000000000000001E-3</v>
      </c>
      <c r="C4" s="1">
        <f t="shared" si="0"/>
        <v>0.24628490323807287</v>
      </c>
      <c r="G4" s="1" t="s">
        <v>12</v>
      </c>
      <c r="H4" s="1">
        <f>_xlfn.IFNA(INDEX($B:$B,MATCH(M12,$A:$A,-1)),$B$3)</f>
        <v>0.01</v>
      </c>
      <c r="I4" s="1">
        <f t="shared" ref="I4:J4" si="3">_xlfn.IFNA(INDEX($B:$B,MATCH(N12,$A:$A,-1)),$B$3)</f>
        <v>0.05</v>
      </c>
      <c r="J4" s="1">
        <f t="shared" si="3"/>
        <v>0.5</v>
      </c>
      <c r="Y4" s="2">
        <f t="shared" si="2"/>
        <v>3.6891802772213307</v>
      </c>
    </row>
    <row r="5" spans="1:25" x14ac:dyDescent="0.3">
      <c r="A5" s="6">
        <v>0.22162286097089501</v>
      </c>
      <c r="B5" s="6">
        <v>0.01</v>
      </c>
      <c r="C5" s="1">
        <f t="shared" si="0"/>
        <v>0.22162286097089448</v>
      </c>
      <c r="L5" s="1" t="s">
        <v>4</v>
      </c>
      <c r="P5" s="1" t="s">
        <v>17</v>
      </c>
      <c r="Y5" s="2">
        <f t="shared" si="2"/>
        <v>4.5121698890590833</v>
      </c>
    </row>
    <row r="6" spans="1:25" x14ac:dyDescent="0.3">
      <c r="A6" s="6">
        <v>7.0688930568150093E-2</v>
      </c>
      <c r="B6" s="6">
        <v>0.05</v>
      </c>
      <c r="C6" s="1">
        <f t="shared" si="0"/>
        <v>7.0688930568149996E-2</v>
      </c>
      <c r="G6" s="3" t="s">
        <v>3</v>
      </c>
      <c r="L6" s="1" cm="1">
        <f t="array" ref="L6:N8">MINVERSE(H7:J9)</f>
        <v>0.32980165574011311</v>
      </c>
      <c r="M6" s="1">
        <v>-0.86135311614678756</v>
      </c>
      <c r="N6" s="1">
        <v>1.5315514604066744</v>
      </c>
      <c r="P6" s="1">
        <f>LN(H3)</f>
        <v>-1.5067781662039075</v>
      </c>
      <c r="Y6" s="2">
        <f t="shared" si="2"/>
        <v>14.146486471964881</v>
      </c>
    </row>
    <row r="7" spans="1:25" x14ac:dyDescent="0.3">
      <c r="A7" s="6">
        <v>3.2377829134123098E-2</v>
      </c>
      <c r="B7" s="6">
        <v>0.1</v>
      </c>
      <c r="C7" s="1">
        <f t="shared" si="0"/>
        <v>2.9357349209667406E-2</v>
      </c>
      <c r="H7" s="1">
        <v>1</v>
      </c>
      <c r="I7" s="4">
        <f>-LN(H4)</f>
        <v>4.6051701859880909</v>
      </c>
      <c r="J7" s="4">
        <f>-(LN(H4)^2)</f>
        <v>-21.207592441913587</v>
      </c>
      <c r="L7" s="1">
        <v>-0.58589371050217864</v>
      </c>
      <c r="M7" s="1">
        <v>1.4297103217755844</v>
      </c>
      <c r="N7" s="1">
        <v>-0.84381661127340579</v>
      </c>
      <c r="P7" s="1">
        <f>LN(I3)</f>
        <v>-2.6494662873880341</v>
      </c>
      <c r="Y7" s="2">
        <f t="shared" si="2"/>
        <v>30.885331930611024</v>
      </c>
    </row>
    <row r="8" spans="1:25" x14ac:dyDescent="0.3">
      <c r="A8" s="6">
        <v>1.7937096769666001E-2</v>
      </c>
      <c r="B8" s="6">
        <v>0.15</v>
      </c>
      <c r="C8" s="1">
        <f t="shared" si="0"/>
        <v>1.5762052924376851E-2</v>
      </c>
      <c r="H8" s="1">
        <v>1</v>
      </c>
      <c r="I8" s="4">
        <f>-LN(I4)</f>
        <v>2.9957322735539909</v>
      </c>
      <c r="J8" s="4">
        <f>-(LN(I4)^2)</f>
        <v>-8.9744118548129634</v>
      </c>
      <c r="L8" s="1">
        <v>-0.15882701448776657</v>
      </c>
      <c r="M8" s="1">
        <v>0.26984233349295766</v>
      </c>
      <c r="N8" s="1">
        <v>-0.1110153190051911</v>
      </c>
      <c r="P8" s="1">
        <f>LN(J3)</f>
        <v>-6.4662946560603789</v>
      </c>
      <c r="Y8" s="2">
        <f t="shared" si="2"/>
        <v>55.750382173949802</v>
      </c>
    </row>
    <row r="9" spans="1:25" x14ac:dyDescent="0.3">
      <c r="A9" s="6">
        <v>1.09909132455548E-2</v>
      </c>
      <c r="B9" s="6">
        <v>0.2</v>
      </c>
      <c r="C9" s="1">
        <f t="shared" si="0"/>
        <v>9.6603526514056903E-3</v>
      </c>
      <c r="H9" s="1">
        <v>1</v>
      </c>
      <c r="I9" s="4">
        <f>-LN(J4)</f>
        <v>0.69314718055994529</v>
      </c>
      <c r="J9" s="4">
        <f>-(LN(J4)^2)</f>
        <v>-0.48045301391820139</v>
      </c>
      <c r="Y9" s="2">
        <f t="shared" si="2"/>
        <v>90.984250139945672</v>
      </c>
    </row>
    <row r="10" spans="1:25" x14ac:dyDescent="0.3">
      <c r="A10" s="6">
        <v>4.9730378053776999E-3</v>
      </c>
      <c r="B10" s="6">
        <v>0.3</v>
      </c>
      <c r="C10" s="1">
        <f t="shared" si="0"/>
        <v>4.5264265951499441E-3</v>
      </c>
      <c r="Y10" s="2">
        <f t="shared" si="2"/>
        <v>201.08433499512688</v>
      </c>
    </row>
    <row r="11" spans="1:25" x14ac:dyDescent="0.3">
      <c r="A11" s="6">
        <v>2.63939967373458E-3</v>
      </c>
      <c r="B11" s="6">
        <v>0.4</v>
      </c>
      <c r="C11" s="1">
        <f t="shared" si="0"/>
        <v>2.51871968686868E-3</v>
      </c>
      <c r="G11" s="1" t="s">
        <v>5</v>
      </c>
      <c r="H11" s="1" cm="1">
        <f t="array" ref="H11:H13">MMULT(_xlfn.ANCHORARRAY(L6),P6:P8)</f>
        <v>-8.1182749151887048</v>
      </c>
      <c r="Y11" s="2">
        <f t="shared" si="2"/>
        <v>378.87403334602396</v>
      </c>
    </row>
    <row r="12" spans="1:25" x14ac:dyDescent="0.3">
      <c r="A12" s="6">
        <v>1.55497679535996E-3</v>
      </c>
      <c r="B12" s="6">
        <v>0.5</v>
      </c>
      <c r="C12" s="1">
        <f t="shared" si="0"/>
        <v>1.5549767953599572E-3</v>
      </c>
      <c r="H12" s="1">
        <v>2.5512093965979679</v>
      </c>
      <c r="L12" s="1" t="s">
        <v>15</v>
      </c>
      <c r="M12" s="1">
        <f>1/H2</f>
        <v>0.2</v>
      </c>
      <c r="N12" s="1">
        <f t="shared" ref="N12:O12" si="4">1/I2</f>
        <v>0.05</v>
      </c>
      <c r="O12" s="1">
        <f t="shared" si="4"/>
        <v>1.5384615384615385E-3</v>
      </c>
      <c r="Y12" s="2">
        <f t="shared" si="2"/>
        <v>643.09641338957158</v>
      </c>
    </row>
    <row r="13" spans="1:25" x14ac:dyDescent="0.3">
      <c r="A13" s="6">
        <v>5.5372194696937495E-4</v>
      </c>
      <c r="B13" s="6">
        <v>0.75</v>
      </c>
      <c r="C13" s="1">
        <f t="shared" si="0"/>
        <v>6.0857801066341928E-4</v>
      </c>
      <c r="H13" s="1">
        <v>0.24223667615791339</v>
      </c>
      <c r="Y13" s="2">
        <f t="shared" si="2"/>
        <v>1805.9605646357154</v>
      </c>
    </row>
    <row r="14" spans="1:25" x14ac:dyDescent="0.3">
      <c r="A14" s="6">
        <v>2.55580905922974E-4</v>
      </c>
      <c r="B14" s="6">
        <v>1</v>
      </c>
      <c r="C14" s="1">
        <f t="shared" si="0"/>
        <v>2.9804236557970419E-4</v>
      </c>
      <c r="Y14" s="2">
        <f t="shared" si="2"/>
        <v>3912.6553542359547</v>
      </c>
    </row>
    <row r="15" spans="1:25" x14ac:dyDescent="0.3">
      <c r="A15" s="7">
        <v>8.3321239954927697E-5</v>
      </c>
      <c r="B15" s="6">
        <v>1.5</v>
      </c>
      <c r="C15" s="1">
        <f t="shared" si="0"/>
        <v>1.0179745116310593E-4</v>
      </c>
      <c r="G15" s="1" t="s">
        <v>6</v>
      </c>
      <c r="H15" s="8" t="s">
        <v>8</v>
      </c>
      <c r="I15" s="8">
        <f>EXP(H11)</f>
        <v>2.9804236557970419E-4</v>
      </c>
      <c r="Y15" s="2">
        <f t="shared" si="2"/>
        <v>12001.741699246748</v>
      </c>
    </row>
    <row r="16" spans="1:25" x14ac:dyDescent="0.3">
      <c r="A16" s="7">
        <v>3.7178935427833102E-5</v>
      </c>
      <c r="B16" s="6">
        <v>2</v>
      </c>
      <c r="C16" s="1">
        <f t="shared" si="0"/>
        <v>4.5262944763834807E-5</v>
      </c>
      <c r="G16" s="1" t="s">
        <v>7</v>
      </c>
      <c r="H16" s="8" t="s">
        <v>9</v>
      </c>
      <c r="I16" s="8">
        <f>H12</f>
        <v>2.5512093965979679</v>
      </c>
      <c r="Y16" s="2">
        <f t="shared" si="2"/>
        <v>26896.950880723023</v>
      </c>
    </row>
    <row r="17" spans="1:25" x14ac:dyDescent="0.3">
      <c r="A17" s="7">
        <v>1.9719035815309599E-5</v>
      </c>
      <c r="B17" s="6">
        <v>2.5</v>
      </c>
      <c r="C17" s="1">
        <f t="shared" si="0"/>
        <v>2.3481360595688899E-5</v>
      </c>
      <c r="H17" s="8" t="s">
        <v>10</v>
      </c>
      <c r="I17" s="8">
        <f>H13</f>
        <v>0.24223667615791339</v>
      </c>
      <c r="Y17" s="2">
        <f t="shared" si="2"/>
        <v>50712.418668240018</v>
      </c>
    </row>
    <row r="18" spans="1:25" x14ac:dyDescent="0.3">
      <c r="A18" s="7">
        <v>1.1668653274837601E-5</v>
      </c>
      <c r="B18" s="6">
        <v>3</v>
      </c>
      <c r="C18" s="1">
        <f t="shared" si="0"/>
        <v>1.3491749414717547E-5</v>
      </c>
      <c r="Y18" s="2">
        <f t="shared" si="2"/>
        <v>85699.692710589821</v>
      </c>
    </row>
    <row r="19" spans="1:25" x14ac:dyDescent="0.3">
      <c r="A19" s="7">
        <v>7.4438751100682197E-6</v>
      </c>
      <c r="B19" s="6">
        <v>3.5</v>
      </c>
      <c r="C19" s="1">
        <f t="shared" si="0"/>
        <v>8.339515318117936E-6</v>
      </c>
      <c r="Y19" s="2">
        <f t="shared" si="2"/>
        <v>134338.632125551</v>
      </c>
    </row>
    <row r="20" spans="1:25" x14ac:dyDescent="0.3">
      <c r="A20" s="6"/>
      <c r="B20" s="6"/>
      <c r="Y20" s="2" t="e">
        <f t="shared" si="2"/>
        <v>#DIV/0!</v>
      </c>
    </row>
    <row r="21" spans="1:25" x14ac:dyDescent="0.3">
      <c r="Y21" s="2" t="e">
        <f t="shared" si="2"/>
        <v>#DIV/0!</v>
      </c>
    </row>
    <row r="22" spans="1:25" x14ac:dyDescent="0.3">
      <c r="Y22" s="2" t="e">
        <f t="shared" si="2"/>
        <v>#DIV/0!</v>
      </c>
    </row>
    <row r="23" spans="1:25" x14ac:dyDescent="0.3">
      <c r="Y23" s="2" t="e">
        <f t="shared" si="2"/>
        <v>#DIV/0!</v>
      </c>
    </row>
    <row r="24" spans="1:25" x14ac:dyDescent="0.3">
      <c r="Y24" s="2" t="e">
        <f t="shared" si="2"/>
        <v>#DIV/0!</v>
      </c>
    </row>
    <row r="25" spans="1:25" x14ac:dyDescent="0.3">
      <c r="Y25" s="2" t="e">
        <f t="shared" si="2"/>
        <v>#DIV/0!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2</xdr:col>
                <xdr:colOff>160020</xdr:colOff>
                <xdr:row>0</xdr:row>
                <xdr:rowOff>0</xdr:rowOff>
              </from>
              <to>
                <xdr:col>5</xdr:col>
                <xdr:colOff>274320</xdr:colOff>
                <xdr:row>1</xdr:row>
                <xdr:rowOff>45720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Shahnazaryan</dc:creator>
  <cp:lastModifiedBy>Davit Shahnazaryan</cp:lastModifiedBy>
  <dcterms:created xsi:type="dcterms:W3CDTF">2023-01-31T10:04:53Z</dcterms:created>
  <dcterms:modified xsi:type="dcterms:W3CDTF">2023-03-31T12:23:18Z</dcterms:modified>
</cp:coreProperties>
</file>