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8_{EE2E27D8-33F1-4296-819F-FAEDFD6ACB1F}" xr6:coauthVersionLast="45" xr6:coauthVersionMax="45" xr10:uidLastSave="{00000000-0000-0000-0000-000000000000}"/>
  <bookViews>
    <workbookView xWindow="28680" yWindow="-120" windowWidth="29040" windowHeight="15990" activeTab="1" xr2:uid="{00000000-000D-0000-FFFF-FFFF00000000}"/>
  </bookViews>
  <sheets>
    <sheet name="Data" sheetId="1" r:id="rId1"/>
    <sheet name="Mai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4" l="1"/>
  <c r="D10" i="4"/>
  <c r="D2" i="4"/>
  <c r="D7" i="4"/>
  <c r="C7" i="4"/>
  <c r="G14" i="4"/>
  <c r="H73" i="4" l="1"/>
  <c r="H71" i="4" s="1"/>
  <c r="D70" i="4"/>
  <c r="D69" i="4"/>
  <c r="H67" i="4" s="1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G67" i="4" s="1"/>
  <c r="C62" i="4"/>
  <c r="D60" i="1"/>
  <c r="D63" i="1"/>
  <c r="D66" i="1"/>
  <c r="D69" i="1"/>
  <c r="D72" i="1"/>
  <c r="D75" i="1"/>
  <c r="D78" i="1"/>
  <c r="G71" i="4" l="1"/>
  <c r="G70" i="4"/>
  <c r="G69" i="4"/>
  <c r="G68" i="4"/>
  <c r="G73" i="4"/>
  <c r="G72" i="4"/>
  <c r="H72" i="4"/>
  <c r="H68" i="4"/>
  <c r="H69" i="4"/>
  <c r="H70" i="4"/>
  <c r="B61" i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D37" i="4"/>
  <c r="H42" i="4" s="1"/>
  <c r="C37" i="4"/>
  <c r="D36" i="4"/>
  <c r="C36" i="4"/>
  <c r="D35" i="4"/>
  <c r="C35" i="4"/>
  <c r="D34" i="4"/>
  <c r="C34" i="4"/>
  <c r="D33" i="4"/>
  <c r="C33" i="4"/>
  <c r="D32" i="4"/>
  <c r="C32" i="4"/>
  <c r="D31" i="4"/>
  <c r="G36" i="4" s="1"/>
  <c r="C31" i="4"/>
  <c r="D38" i="1"/>
  <c r="D41" i="1"/>
  <c r="D44" i="1"/>
  <c r="D47" i="1"/>
  <c r="D50" i="1"/>
  <c r="D53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D35" i="1"/>
  <c r="D38" i="4" l="1"/>
  <c r="H41" i="4" s="1"/>
  <c r="D39" i="4"/>
  <c r="D8" i="4"/>
  <c r="C8" i="4"/>
  <c r="D6" i="4"/>
  <c r="C6" i="4"/>
  <c r="D5" i="4"/>
  <c r="C5" i="4"/>
  <c r="D4" i="4"/>
  <c r="C4" i="4"/>
  <c r="D3" i="4"/>
  <c r="C3" i="4"/>
  <c r="C2" i="4"/>
  <c r="D27" i="1"/>
  <c r="D23" i="1"/>
  <c r="D19" i="1"/>
  <c r="D15" i="1"/>
  <c r="D1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D7" i="1"/>
  <c r="D2" i="1"/>
  <c r="G40" i="4" l="1"/>
  <c r="H38" i="4"/>
  <c r="G41" i="4"/>
  <c r="H37" i="4"/>
  <c r="G37" i="4"/>
  <c r="H36" i="4"/>
  <c r="G38" i="4"/>
  <c r="H40" i="4"/>
  <c r="G42" i="4"/>
  <c r="H39" i="4"/>
  <c r="G39" i="4"/>
  <c r="G7" i="4"/>
  <c r="G8" i="4" l="1"/>
  <c r="G10" i="4"/>
  <c r="G9" i="4"/>
</calcChain>
</file>

<file path=xl/sharedStrings.xml><?xml version="1.0" encoding="utf-8"?>
<sst xmlns="http://schemas.openxmlformats.org/spreadsheetml/2006/main" count="87" uniqueCount="36">
  <si>
    <t>Frame</t>
  </si>
  <si>
    <t># Stories</t>
  </si>
  <si>
    <t>Tgoal [s]</t>
  </si>
  <si>
    <t>Tfund [s]</t>
  </si>
  <si>
    <t>case</t>
  </si>
  <si>
    <t>γ</t>
  </si>
  <si>
    <t>Note</t>
  </si>
  <si>
    <t>equal k</t>
  </si>
  <si>
    <t>Additional notes</t>
  </si>
  <si>
    <r>
      <t xml:space="preserve">Depending on the stiffness </t>
    </r>
    <r>
      <rPr>
        <sz val="11"/>
        <color theme="1"/>
        <rFont val="GreekC"/>
      </rPr>
      <t>g</t>
    </r>
    <r>
      <rPr>
        <sz val="11"/>
        <color theme="1"/>
        <rFont val="Garamond"/>
        <family val="1"/>
      </rPr>
      <t xml:space="preserve"> changes slightly for all frames</t>
    </r>
  </si>
  <si>
    <t>Linear variation</t>
  </si>
  <si>
    <t>Interpolation works</t>
  </si>
  <si>
    <t>Braced</t>
  </si>
  <si>
    <t>STD</t>
  </si>
  <si>
    <t>If for n=2</t>
  </si>
  <si>
    <t>then for n=8</t>
  </si>
  <si>
    <t>then for n=7</t>
  </si>
  <si>
    <t>then for n=5</t>
  </si>
  <si>
    <t>VAR</t>
  </si>
  <si>
    <t>then for n=3</t>
  </si>
  <si>
    <t>then for n=4</t>
  </si>
  <si>
    <t>then for n=6</t>
  </si>
  <si>
    <t>Not good</t>
  </si>
  <si>
    <t>Good enough</t>
  </si>
  <si>
    <t>If for n=8</t>
  </si>
  <si>
    <t>then for n=2</t>
  </si>
  <si>
    <t>Slightly better</t>
  </si>
  <si>
    <t>Equation ?</t>
  </si>
  <si>
    <t>Wall</t>
  </si>
  <si>
    <t>High order polynomials fit well, except for bottom stories</t>
  </si>
  <si>
    <t>Two conditions are met</t>
  </si>
  <si>
    <t>1. Fundamental mode shape</t>
  </si>
  <si>
    <t>2. Desired approximate fundamental period</t>
  </si>
  <si>
    <t>Additional notes for all cases</t>
  </si>
  <si>
    <t>Maybe a linear equation for stories higher than 3? Depends highly on the storey height</t>
  </si>
  <si>
    <t>Storey height taken as 3.5m for simplicity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</si>
</sst>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theme="1"/>
      <name val="GreekC"/>
    </font>
    <font>
      <b/>
      <sz val="11"/>
      <color theme="1"/>
      <name val="GreekC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9.9643482064741915E-3"/>
                  <c:y val="-0.527168270632837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Main!$D$2:$D$8</c:f>
              <c:numCache>
                <c:formatCode>0.00</c:formatCode>
                <c:ptCount val="7"/>
                <c:pt idx="0">
                  <c:v>0.81</c:v>
                </c:pt>
                <c:pt idx="1">
                  <c:v>0.78</c:v>
                </c:pt>
                <c:pt idx="2">
                  <c:v>0.73</c:v>
                </c:pt>
                <c:pt idx="3">
                  <c:v>0.68620000000000003</c:v>
                </c:pt>
                <c:pt idx="4">
                  <c:v>0.63380000000000003</c:v>
                </c:pt>
                <c:pt idx="5">
                  <c:v>0.6</c:v>
                </c:pt>
                <c:pt idx="6">
                  <c:v>0.55400000000000005</c:v>
                </c:pt>
              </c:numCache>
            </c:numRef>
          </c:xVal>
          <c:yVal>
            <c:numRef>
              <c:f>Main!$B$2:$B$8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3-49E2-B1E4-650B0999B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87168"/>
        <c:axId val="250489088"/>
      </c:scatterChart>
      <c:valAx>
        <c:axId val="250487168"/>
        <c:scaling>
          <c:orientation val="minMax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GreekC" panose="00000400000000000000" pitchFamily="2" charset="0"/>
                    <a:cs typeface="GreekC" panose="00000400000000000000" pitchFamily="2" charset="0"/>
                  </a:defRPr>
                </a:pPr>
                <a:r>
                  <a:rPr lang="en-US">
                    <a:latin typeface="GreekC" panose="00000400000000000000" pitchFamily="2" charset="0"/>
                    <a:cs typeface="GreekC" panose="00000400000000000000" pitchFamily="2" charset="0"/>
                  </a:rPr>
                  <a:t>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50489088"/>
        <c:crosses val="autoZero"/>
        <c:crossBetween val="midCat"/>
      </c:valAx>
      <c:valAx>
        <c:axId val="250489088"/>
        <c:scaling>
          <c:orientation val="minMax"/>
          <c:max val="8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Stories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04871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4526015516240162"/>
                  <c:y val="-0.43689049285505976"/>
                </c:manualLayout>
              </c:layout>
              <c:numFmt formatCode="General" sourceLinked="0"/>
            </c:trendlineLbl>
          </c:trendline>
          <c:xVal>
            <c:numRef>
              <c:f>Main!$D$31:$D$37</c:f>
              <c:numCache>
                <c:formatCode>0.00</c:formatCode>
                <c:ptCount val="7"/>
                <c:pt idx="0">
                  <c:v>0.78939999999999999</c:v>
                </c:pt>
                <c:pt idx="1">
                  <c:v>0.70540000000000003</c:v>
                </c:pt>
                <c:pt idx="2">
                  <c:v>0.66759999999999997</c:v>
                </c:pt>
                <c:pt idx="3">
                  <c:v>0.64580000000000004</c:v>
                </c:pt>
                <c:pt idx="4">
                  <c:v>0.61050000000000004</c:v>
                </c:pt>
                <c:pt idx="5">
                  <c:v>0.57330000000000003</c:v>
                </c:pt>
                <c:pt idx="6">
                  <c:v>0.55000000000000004</c:v>
                </c:pt>
              </c:numCache>
            </c:numRef>
          </c:xVal>
          <c:yVal>
            <c:numRef>
              <c:f>Main!$B$31:$B$37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3B-4962-840C-25F86B78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18144"/>
        <c:axId val="250680064"/>
      </c:scatterChart>
      <c:valAx>
        <c:axId val="250518144"/>
        <c:scaling>
          <c:orientation val="minMax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GreekC" panose="00000400000000000000" pitchFamily="2" charset="0"/>
                    <a:cs typeface="GreekC" panose="00000400000000000000" pitchFamily="2" charset="0"/>
                  </a:defRPr>
                </a:pPr>
                <a:r>
                  <a:rPr lang="en-US">
                    <a:latin typeface="GreekC" panose="00000400000000000000" pitchFamily="2" charset="0"/>
                    <a:cs typeface="GreekC" panose="00000400000000000000" pitchFamily="2" charset="0"/>
                  </a:rPr>
                  <a:t>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50680064"/>
        <c:crosses val="autoZero"/>
        <c:crossBetween val="midCat"/>
      </c:valAx>
      <c:valAx>
        <c:axId val="250680064"/>
        <c:scaling>
          <c:orientation val="minMax"/>
          <c:max val="8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Stories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0518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Main!$D$62:$D$68</c:f>
              <c:numCache>
                <c:formatCode>0.00</c:formatCode>
                <c:ptCount val="7"/>
                <c:pt idx="0">
                  <c:v>0.88190000000000002</c:v>
                </c:pt>
                <c:pt idx="1">
                  <c:v>0.76039999999999996</c:v>
                </c:pt>
                <c:pt idx="2">
                  <c:v>0.74509999999999998</c:v>
                </c:pt>
                <c:pt idx="3">
                  <c:v>0.73</c:v>
                </c:pt>
                <c:pt idx="4">
                  <c:v>0.71279999999999999</c:v>
                </c:pt>
                <c:pt idx="5">
                  <c:v>0.6946</c:v>
                </c:pt>
                <c:pt idx="6">
                  <c:v>0.67659999999999998</c:v>
                </c:pt>
              </c:numCache>
            </c:numRef>
          </c:xVal>
          <c:yVal>
            <c:numRef>
              <c:f>Main!$B$62:$B$68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D-4744-B97E-121C7F7DA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3616"/>
        <c:axId val="131505536"/>
      </c:scatterChart>
      <c:valAx>
        <c:axId val="131503616"/>
        <c:scaling>
          <c:orientation val="minMax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GreekC" panose="00000400000000000000" pitchFamily="2" charset="0"/>
                    <a:cs typeface="GreekC" panose="00000400000000000000" pitchFamily="2" charset="0"/>
                  </a:defRPr>
                </a:pPr>
                <a:r>
                  <a:rPr lang="en-US">
                    <a:latin typeface="GreekC" panose="00000400000000000000" pitchFamily="2" charset="0"/>
                    <a:cs typeface="GreekC" panose="00000400000000000000" pitchFamily="2" charset="0"/>
                  </a:rPr>
                  <a:t>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31505536"/>
        <c:crosses val="autoZero"/>
        <c:crossBetween val="midCat"/>
      </c:valAx>
      <c:valAx>
        <c:axId val="131505536"/>
        <c:scaling>
          <c:orientation val="minMax"/>
          <c:max val="8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Stories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1503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12</xdr:row>
      <xdr:rowOff>52387</xdr:rowOff>
    </xdr:from>
    <xdr:to>
      <xdr:col>5</xdr:col>
      <xdr:colOff>485775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42</xdr:row>
      <xdr:rowOff>152400</xdr:rowOff>
    </xdr:from>
    <xdr:to>
      <xdr:col>5</xdr:col>
      <xdr:colOff>485775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71</xdr:row>
      <xdr:rowOff>112058</xdr:rowOff>
    </xdr:from>
    <xdr:to>
      <xdr:col>5</xdr:col>
      <xdr:colOff>381000</xdr:colOff>
      <xdr:row>85</xdr:row>
      <xdr:rowOff>188258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opLeftCell="A25" zoomScale="115" zoomScaleNormal="115" workbookViewId="0">
      <selection activeCell="E22" sqref="E22"/>
    </sheetView>
  </sheetViews>
  <sheetFormatPr defaultColWidth="15.7109375" defaultRowHeight="15" x14ac:dyDescent="0.25"/>
  <cols>
    <col min="1" max="4" width="15.7109375" style="2"/>
    <col min="5" max="6" width="15.7109375" style="4"/>
    <col min="7" max="7" width="15.7109375" style="2"/>
    <col min="8" max="8" width="38.140625" style="2" bestFit="1" customWidth="1"/>
    <col min="9" max="16384" width="15.7109375" style="2"/>
  </cols>
  <sheetData>
    <row r="1" spans="1:8" s="1" customFormat="1" ht="18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5" t="s">
        <v>5</v>
      </c>
      <c r="G1" s="1" t="s">
        <v>6</v>
      </c>
      <c r="H1" s="1" t="s">
        <v>33</v>
      </c>
    </row>
    <row r="2" spans="1:8" x14ac:dyDescent="0.25">
      <c r="B2" s="2">
        <v>1</v>
      </c>
      <c r="C2" s="13">
        <v>2</v>
      </c>
      <c r="D2" s="12">
        <f>C2/6</f>
        <v>0.33333333333333331</v>
      </c>
      <c r="E2" s="4">
        <v>0.35</v>
      </c>
      <c r="F2" s="4">
        <v>0.82</v>
      </c>
      <c r="H2" s="14" t="s">
        <v>9</v>
      </c>
    </row>
    <row r="3" spans="1:8" x14ac:dyDescent="0.25">
      <c r="B3" s="2">
        <f>B2+1</f>
        <v>2</v>
      </c>
      <c r="C3" s="13"/>
      <c r="D3" s="12"/>
      <c r="E3" s="4">
        <v>0.39</v>
      </c>
      <c r="F3" s="4">
        <v>0.82</v>
      </c>
      <c r="H3" s="14"/>
    </row>
    <row r="4" spans="1:8" x14ac:dyDescent="0.25">
      <c r="B4" s="2">
        <f t="shared" ref="B4:B30" si="0">B3+1</f>
        <v>3</v>
      </c>
      <c r="C4" s="13"/>
      <c r="D4" s="12"/>
      <c r="E4" s="4">
        <v>0.31</v>
      </c>
      <c r="F4" s="4">
        <v>0.82</v>
      </c>
      <c r="H4" s="14"/>
    </row>
    <row r="5" spans="1:8" x14ac:dyDescent="0.25">
      <c r="B5" s="2">
        <f t="shared" si="0"/>
        <v>4</v>
      </c>
      <c r="C5" s="13"/>
      <c r="D5" s="12"/>
      <c r="E5" s="8">
        <v>0.33</v>
      </c>
      <c r="F5" s="8">
        <v>0.81</v>
      </c>
      <c r="H5" s="14"/>
    </row>
    <row r="6" spans="1:8" x14ac:dyDescent="0.25">
      <c r="B6" s="2">
        <f t="shared" si="0"/>
        <v>5</v>
      </c>
      <c r="C6" s="13"/>
      <c r="D6" s="12"/>
      <c r="E6" s="4">
        <v>0.33</v>
      </c>
      <c r="F6" s="4">
        <v>0.83</v>
      </c>
      <c r="G6" s="2" t="s">
        <v>7</v>
      </c>
      <c r="H6" s="14"/>
    </row>
    <row r="7" spans="1:8" x14ac:dyDescent="0.25">
      <c r="B7" s="2">
        <f>B6+1</f>
        <v>6</v>
      </c>
      <c r="C7" s="13">
        <v>3</v>
      </c>
      <c r="D7" s="12">
        <f>C7/6</f>
        <v>0.5</v>
      </c>
      <c r="E7" s="4">
        <v>0.56000000000000005</v>
      </c>
      <c r="F7" s="4">
        <v>0.78</v>
      </c>
      <c r="H7" s="2" t="s">
        <v>30</v>
      </c>
    </row>
    <row r="8" spans="1:8" x14ac:dyDescent="0.25">
      <c r="B8" s="2">
        <f t="shared" si="0"/>
        <v>7</v>
      </c>
      <c r="C8" s="13"/>
      <c r="D8" s="12"/>
      <c r="E8" s="4">
        <v>0.45</v>
      </c>
      <c r="F8" s="4">
        <v>0.78</v>
      </c>
      <c r="H8" s="14" t="s">
        <v>31</v>
      </c>
    </row>
    <row r="9" spans="1:8" x14ac:dyDescent="0.25">
      <c r="B9" s="2">
        <f t="shared" si="0"/>
        <v>8</v>
      </c>
      <c r="C9" s="13"/>
      <c r="D9" s="12"/>
      <c r="E9" s="8">
        <v>0.5</v>
      </c>
      <c r="F9" s="8">
        <v>0.78</v>
      </c>
      <c r="H9" s="14"/>
    </row>
    <row r="10" spans="1:8" x14ac:dyDescent="0.25">
      <c r="B10" s="2">
        <f t="shared" si="0"/>
        <v>9</v>
      </c>
      <c r="C10" s="13"/>
      <c r="D10" s="12"/>
      <c r="E10" s="4">
        <v>0.5</v>
      </c>
      <c r="F10" s="4">
        <v>0.79</v>
      </c>
      <c r="G10" s="2" t="s">
        <v>7</v>
      </c>
      <c r="H10" s="14" t="s">
        <v>32</v>
      </c>
    </row>
    <row r="11" spans="1:8" x14ac:dyDescent="0.25">
      <c r="B11" s="2">
        <f t="shared" si="0"/>
        <v>10</v>
      </c>
      <c r="C11" s="13">
        <v>4</v>
      </c>
      <c r="D11" s="12">
        <f>C11/6</f>
        <v>0.66666666666666663</v>
      </c>
      <c r="E11" s="8">
        <v>0.67</v>
      </c>
      <c r="F11" s="8">
        <v>0.73</v>
      </c>
      <c r="H11" s="14"/>
    </row>
    <row r="12" spans="1:8" x14ac:dyDescent="0.25">
      <c r="B12" s="2">
        <f t="shared" si="0"/>
        <v>11</v>
      </c>
      <c r="C12" s="13"/>
      <c r="D12" s="12"/>
      <c r="E12" s="4">
        <v>0.78</v>
      </c>
      <c r="F12" s="4">
        <v>0.72</v>
      </c>
    </row>
    <row r="13" spans="1:8" x14ac:dyDescent="0.25">
      <c r="B13" s="2">
        <f t="shared" si="0"/>
        <v>12</v>
      </c>
      <c r="C13" s="13"/>
      <c r="D13" s="12"/>
      <c r="E13" s="4">
        <v>0.61</v>
      </c>
      <c r="F13" s="4">
        <v>0.73</v>
      </c>
    </row>
    <row r="14" spans="1:8" x14ac:dyDescent="0.25">
      <c r="B14" s="2">
        <f t="shared" si="0"/>
        <v>13</v>
      </c>
      <c r="C14" s="13"/>
      <c r="D14" s="12"/>
      <c r="E14" s="4">
        <v>0.67</v>
      </c>
      <c r="F14" s="4">
        <v>0.75</v>
      </c>
      <c r="G14" s="2" t="s">
        <v>7</v>
      </c>
    </row>
    <row r="15" spans="1:8" x14ac:dyDescent="0.25">
      <c r="B15" s="2">
        <f t="shared" si="0"/>
        <v>14</v>
      </c>
      <c r="C15" s="13">
        <v>5</v>
      </c>
      <c r="D15" s="12">
        <f>C15/6</f>
        <v>0.83333333333333337</v>
      </c>
      <c r="E15" s="4">
        <v>0.77</v>
      </c>
      <c r="F15" s="4">
        <v>0.68</v>
      </c>
    </row>
    <row r="16" spans="1:8" x14ac:dyDescent="0.25">
      <c r="B16" s="2">
        <f t="shared" si="0"/>
        <v>15</v>
      </c>
      <c r="C16" s="13"/>
      <c r="D16" s="12"/>
      <c r="E16" s="8">
        <v>0.83</v>
      </c>
      <c r="F16" s="8">
        <v>0.68620000000000003</v>
      </c>
    </row>
    <row r="17" spans="2:7" x14ac:dyDescent="0.25">
      <c r="B17" s="2">
        <f t="shared" si="0"/>
        <v>16</v>
      </c>
      <c r="C17" s="13"/>
      <c r="D17" s="12"/>
      <c r="E17" s="4">
        <v>1.06</v>
      </c>
      <c r="F17" s="4">
        <v>0.66</v>
      </c>
    </row>
    <row r="18" spans="2:7" x14ac:dyDescent="0.25">
      <c r="B18" s="2">
        <f t="shared" si="0"/>
        <v>17</v>
      </c>
      <c r="C18" s="13"/>
      <c r="D18" s="12"/>
      <c r="E18" s="4">
        <v>0.83</v>
      </c>
      <c r="F18" s="4">
        <v>0.72</v>
      </c>
      <c r="G18" s="2" t="s">
        <v>7</v>
      </c>
    </row>
    <row r="19" spans="2:7" x14ac:dyDescent="0.25">
      <c r="B19" s="2">
        <f t="shared" si="0"/>
        <v>18</v>
      </c>
      <c r="C19" s="13">
        <v>6</v>
      </c>
      <c r="D19" s="12">
        <f>C19/6</f>
        <v>1</v>
      </c>
      <c r="E19" s="8">
        <v>1</v>
      </c>
      <c r="F19" s="8">
        <v>0.63380000000000003</v>
      </c>
    </row>
    <row r="20" spans="2:7" x14ac:dyDescent="0.25">
      <c r="B20" s="2">
        <f t="shared" si="0"/>
        <v>19</v>
      </c>
      <c r="C20" s="13"/>
      <c r="D20" s="12"/>
      <c r="E20" s="4">
        <v>1.1499999999999999</v>
      </c>
      <c r="F20" s="4">
        <v>0.62</v>
      </c>
    </row>
    <row r="21" spans="2:7" x14ac:dyDescent="0.25">
      <c r="B21" s="2">
        <f t="shared" si="0"/>
        <v>20</v>
      </c>
      <c r="C21" s="13"/>
      <c r="D21" s="12"/>
      <c r="E21" s="4">
        <v>0.9</v>
      </c>
      <c r="F21" s="4">
        <v>0.66</v>
      </c>
    </row>
    <row r="22" spans="2:7" x14ac:dyDescent="0.25">
      <c r="B22" s="2">
        <f t="shared" si="0"/>
        <v>21</v>
      </c>
      <c r="C22" s="13"/>
      <c r="D22" s="12"/>
      <c r="E22" s="4">
        <v>1</v>
      </c>
      <c r="F22" s="4">
        <v>0.67</v>
      </c>
      <c r="G22" s="2" t="s">
        <v>7</v>
      </c>
    </row>
    <row r="23" spans="2:7" x14ac:dyDescent="0.25">
      <c r="B23" s="2">
        <f t="shared" si="0"/>
        <v>22</v>
      </c>
      <c r="C23" s="13">
        <v>7</v>
      </c>
      <c r="D23" s="12">
        <f>C23/6</f>
        <v>1.1666666666666667</v>
      </c>
      <c r="E23" s="8">
        <v>1.1599999999999999</v>
      </c>
      <c r="F23" s="8">
        <v>0.6</v>
      </c>
    </row>
    <row r="24" spans="2:7" x14ac:dyDescent="0.25">
      <c r="B24" s="2">
        <f t="shared" si="0"/>
        <v>23</v>
      </c>
      <c r="C24" s="13"/>
      <c r="D24" s="12"/>
      <c r="E24" s="4">
        <v>1.34</v>
      </c>
      <c r="F24" s="4">
        <v>0.56999999999999995</v>
      </c>
    </row>
    <row r="25" spans="2:7" x14ac:dyDescent="0.25">
      <c r="B25" s="2">
        <f t="shared" si="0"/>
        <v>24</v>
      </c>
      <c r="C25" s="13"/>
      <c r="D25" s="12"/>
      <c r="E25" s="4">
        <v>0.95</v>
      </c>
      <c r="F25" s="4">
        <v>0.65</v>
      </c>
    </row>
    <row r="26" spans="2:7" x14ac:dyDescent="0.25">
      <c r="B26" s="2">
        <f t="shared" si="0"/>
        <v>25</v>
      </c>
      <c r="C26" s="13"/>
      <c r="D26" s="12"/>
      <c r="E26" s="4">
        <v>1.17</v>
      </c>
      <c r="F26" s="4">
        <v>0.63</v>
      </c>
      <c r="G26" s="2" t="s">
        <v>7</v>
      </c>
    </row>
    <row r="27" spans="2:7" x14ac:dyDescent="0.25">
      <c r="B27" s="2">
        <f t="shared" si="0"/>
        <v>26</v>
      </c>
      <c r="C27" s="13">
        <v>8</v>
      </c>
      <c r="D27" s="12">
        <f>C27/6</f>
        <v>1.3333333333333333</v>
      </c>
      <c r="E27" s="8">
        <v>1.34</v>
      </c>
      <c r="F27" s="8">
        <v>0.55400000000000005</v>
      </c>
    </row>
    <row r="28" spans="2:7" x14ac:dyDescent="0.25">
      <c r="B28" s="2">
        <f t="shared" si="0"/>
        <v>27</v>
      </c>
      <c r="C28" s="13"/>
      <c r="D28" s="12"/>
      <c r="E28" s="4">
        <v>1.53</v>
      </c>
      <c r="F28" s="4">
        <v>0.51</v>
      </c>
    </row>
    <row r="29" spans="2:7" x14ac:dyDescent="0.25">
      <c r="B29" s="2">
        <f t="shared" si="0"/>
        <v>28</v>
      </c>
      <c r="C29" s="13"/>
      <c r="D29" s="12"/>
      <c r="E29" s="4">
        <v>1.25</v>
      </c>
      <c r="F29" s="4">
        <v>0.56999999999999995</v>
      </c>
    </row>
    <row r="30" spans="2:7" x14ac:dyDescent="0.25">
      <c r="B30" s="2">
        <f t="shared" si="0"/>
        <v>29</v>
      </c>
      <c r="C30" s="13"/>
      <c r="D30" s="12"/>
      <c r="E30" s="4">
        <v>1.34</v>
      </c>
      <c r="F30" s="4">
        <v>0.59</v>
      </c>
      <c r="G30" s="2" t="s">
        <v>7</v>
      </c>
    </row>
    <row r="33" spans="1:8" s="10" customFormat="1" ht="15.75" thickBot="1" x14ac:dyDescent="0.3">
      <c r="E33" s="9"/>
      <c r="F33" s="9"/>
    </row>
    <row r="34" spans="1:8" s="1" customFormat="1" ht="18.75" thickTop="1" x14ac:dyDescent="0.25">
      <c r="A34" s="1" t="s">
        <v>12</v>
      </c>
      <c r="B34" s="1" t="s">
        <v>4</v>
      </c>
      <c r="C34" s="1" t="s">
        <v>1</v>
      </c>
      <c r="D34" s="1" t="s">
        <v>2</v>
      </c>
      <c r="E34" s="1" t="s">
        <v>3</v>
      </c>
      <c r="F34" s="5" t="s">
        <v>5</v>
      </c>
      <c r="G34" s="1" t="s">
        <v>6</v>
      </c>
      <c r="H34" s="1" t="s">
        <v>8</v>
      </c>
    </row>
    <row r="35" spans="1:8" x14ac:dyDescent="0.25">
      <c r="B35" s="2">
        <v>1</v>
      </c>
      <c r="C35" s="13">
        <v>2</v>
      </c>
      <c r="D35" s="12">
        <f>0.075*(3.5+3*(C35-1))^(3/4)</f>
        <v>0.30531369193481661</v>
      </c>
      <c r="E35" s="8">
        <v>0.31</v>
      </c>
      <c r="F35" s="8">
        <v>0.78939999999999999</v>
      </c>
    </row>
    <row r="36" spans="1:8" x14ac:dyDescent="0.25">
      <c r="B36" s="2">
        <f>B35+1</f>
        <v>2</v>
      </c>
      <c r="C36" s="13"/>
      <c r="D36" s="12"/>
      <c r="E36" s="4">
        <v>0.36</v>
      </c>
      <c r="F36" s="4">
        <v>0.8</v>
      </c>
    </row>
    <row r="37" spans="1:8" x14ac:dyDescent="0.25">
      <c r="B37" s="2">
        <f t="shared" ref="B37:B55" si="1">B36+1</f>
        <v>3</v>
      </c>
      <c r="C37" s="13"/>
      <c r="D37" s="12"/>
      <c r="E37" s="4">
        <v>0.27</v>
      </c>
      <c r="F37" s="4">
        <v>0.78</v>
      </c>
    </row>
    <row r="38" spans="1:8" x14ac:dyDescent="0.25">
      <c r="B38" s="2">
        <f t="shared" si="1"/>
        <v>4</v>
      </c>
      <c r="C38" s="13">
        <v>3</v>
      </c>
      <c r="D38" s="12">
        <f t="shared" ref="D38" si="2">0.075*(3.5+3*(C38-1))^(3/4)</f>
        <v>0.40583917583425505</v>
      </c>
      <c r="E38" s="8">
        <v>0.4</v>
      </c>
      <c r="F38" s="8">
        <v>0.70540000000000003</v>
      </c>
    </row>
    <row r="39" spans="1:8" x14ac:dyDescent="0.25">
      <c r="B39" s="2">
        <f t="shared" si="1"/>
        <v>5</v>
      </c>
      <c r="C39" s="13"/>
      <c r="D39" s="12"/>
      <c r="E39" s="4">
        <v>0.5</v>
      </c>
      <c r="F39" s="4">
        <v>0.70909999999999995</v>
      </c>
    </row>
    <row r="40" spans="1:8" x14ac:dyDescent="0.25">
      <c r="B40" s="2">
        <f t="shared" si="1"/>
        <v>6</v>
      </c>
      <c r="C40" s="13"/>
      <c r="D40" s="12"/>
      <c r="E40" s="4">
        <v>0.33</v>
      </c>
      <c r="F40" s="4">
        <v>0.7</v>
      </c>
    </row>
    <row r="41" spans="1:8" x14ac:dyDescent="0.25">
      <c r="B41" s="2">
        <f t="shared" si="1"/>
        <v>7</v>
      </c>
      <c r="C41" s="13">
        <v>4</v>
      </c>
      <c r="D41" s="12">
        <f t="shared" ref="D41" si="3">0.075*(3.5+3*(C41-1))^(3/4)</f>
        <v>0.49859024033859273</v>
      </c>
      <c r="E41" s="8">
        <v>0.5</v>
      </c>
      <c r="F41" s="8">
        <v>0.66759999999999997</v>
      </c>
    </row>
    <row r="42" spans="1:8" x14ac:dyDescent="0.25">
      <c r="B42" s="2">
        <f t="shared" si="1"/>
        <v>8</v>
      </c>
      <c r="C42" s="13"/>
      <c r="D42" s="12"/>
      <c r="E42" s="4">
        <v>0.61539999999999995</v>
      </c>
      <c r="F42" s="4">
        <v>0.67</v>
      </c>
    </row>
    <row r="43" spans="1:8" x14ac:dyDescent="0.25">
      <c r="B43" s="2">
        <f t="shared" si="1"/>
        <v>9</v>
      </c>
      <c r="C43" s="13"/>
      <c r="D43" s="12"/>
      <c r="E43" s="4">
        <v>0.39460000000000001</v>
      </c>
      <c r="F43" s="4">
        <v>0.65920000000000001</v>
      </c>
    </row>
    <row r="44" spans="1:8" x14ac:dyDescent="0.25">
      <c r="B44" s="2">
        <f t="shared" si="1"/>
        <v>10</v>
      </c>
      <c r="C44" s="13">
        <v>5</v>
      </c>
      <c r="D44" s="12">
        <f t="shared" ref="D44" si="4">0.075*(3.5+3*(C44-1))^(3/4)</f>
        <v>0.58588184026960777</v>
      </c>
      <c r="E44" s="8">
        <v>0.59</v>
      </c>
      <c r="F44" s="8">
        <v>0.64580000000000004</v>
      </c>
    </row>
    <row r="45" spans="1:8" x14ac:dyDescent="0.25">
      <c r="B45" s="2">
        <f t="shared" si="1"/>
        <v>11</v>
      </c>
      <c r="C45" s="13"/>
      <c r="D45" s="12"/>
      <c r="E45" s="4">
        <v>0.70530000000000004</v>
      </c>
      <c r="F45" s="4">
        <v>0.62529999999999997</v>
      </c>
    </row>
    <row r="46" spans="1:8" x14ac:dyDescent="0.25">
      <c r="B46" s="2">
        <f t="shared" si="1"/>
        <v>12</v>
      </c>
      <c r="C46" s="13"/>
      <c r="D46" s="12"/>
      <c r="E46" s="4">
        <v>0.52</v>
      </c>
      <c r="F46" s="4">
        <v>0.64639999999999997</v>
      </c>
    </row>
    <row r="47" spans="1:8" x14ac:dyDescent="0.25">
      <c r="B47" s="2">
        <f t="shared" si="1"/>
        <v>13</v>
      </c>
      <c r="C47" s="13">
        <v>6</v>
      </c>
      <c r="D47" s="12">
        <f t="shared" ref="D47" si="5">0.075*(3.5+3*(C47-1))^(3/4)</f>
        <v>0.66902147689802283</v>
      </c>
      <c r="E47" s="8">
        <v>0.66</v>
      </c>
      <c r="F47" s="8">
        <v>0.61050000000000004</v>
      </c>
    </row>
    <row r="48" spans="1:8" x14ac:dyDescent="0.25">
      <c r="B48" s="2">
        <f t="shared" si="1"/>
        <v>14</v>
      </c>
      <c r="C48" s="13"/>
      <c r="D48" s="12"/>
      <c r="E48" s="4">
        <v>0.77</v>
      </c>
      <c r="F48" s="4">
        <v>0.58630000000000004</v>
      </c>
    </row>
    <row r="49" spans="1:9" x14ac:dyDescent="0.25">
      <c r="B49" s="2">
        <f t="shared" si="1"/>
        <v>15</v>
      </c>
      <c r="C49" s="13"/>
      <c r="D49" s="12"/>
      <c r="E49" s="4">
        <v>0.59</v>
      </c>
      <c r="F49" s="4">
        <v>0.62439999999999996</v>
      </c>
    </row>
    <row r="50" spans="1:9" x14ac:dyDescent="0.25">
      <c r="B50" s="2">
        <f t="shared" si="1"/>
        <v>16</v>
      </c>
      <c r="C50" s="13">
        <v>7</v>
      </c>
      <c r="D50" s="12">
        <f t="shared" ref="D50" si="6">0.075*(3.5+3*(C50-1))^(3/4)</f>
        <v>0.74884185139420845</v>
      </c>
      <c r="E50" s="8">
        <v>0.75</v>
      </c>
      <c r="F50" s="8">
        <v>0.57330000000000003</v>
      </c>
    </row>
    <row r="51" spans="1:9" x14ac:dyDescent="0.25">
      <c r="B51" s="2">
        <f t="shared" si="1"/>
        <v>17</v>
      </c>
      <c r="C51" s="13"/>
      <c r="D51" s="12"/>
      <c r="E51" s="4">
        <v>0.87</v>
      </c>
      <c r="F51" s="4">
        <v>0.54500000000000004</v>
      </c>
    </row>
    <row r="52" spans="1:9" x14ac:dyDescent="0.25">
      <c r="B52" s="2">
        <f t="shared" si="1"/>
        <v>18</v>
      </c>
      <c r="C52" s="13"/>
      <c r="D52" s="12"/>
      <c r="E52" s="4">
        <v>0.67</v>
      </c>
      <c r="F52" s="4">
        <v>0.59319999999999995</v>
      </c>
    </row>
    <row r="53" spans="1:9" x14ac:dyDescent="0.25">
      <c r="B53" s="2">
        <f t="shared" si="1"/>
        <v>19</v>
      </c>
      <c r="C53" s="13">
        <v>8</v>
      </c>
      <c r="D53" s="12">
        <f t="shared" ref="D53" si="7">0.075*(3.5+3*(C53-1))^(3/4)</f>
        <v>0.8259158994570196</v>
      </c>
      <c r="E53" s="8">
        <v>0.83</v>
      </c>
      <c r="F53" s="8">
        <v>0.55000000000000004</v>
      </c>
    </row>
    <row r="54" spans="1:9" x14ac:dyDescent="0.25">
      <c r="B54" s="2">
        <f t="shared" si="1"/>
        <v>20</v>
      </c>
      <c r="C54" s="13"/>
      <c r="D54" s="12"/>
      <c r="E54" s="4">
        <v>0.74</v>
      </c>
      <c r="F54" s="4">
        <v>0.5726</v>
      </c>
    </row>
    <row r="55" spans="1:9" x14ac:dyDescent="0.25">
      <c r="B55" s="2">
        <f t="shared" si="1"/>
        <v>21</v>
      </c>
      <c r="C55" s="13"/>
      <c r="D55" s="12"/>
      <c r="E55" s="4">
        <v>0.97</v>
      </c>
      <c r="F55" s="4">
        <v>0.51680000000000004</v>
      </c>
    </row>
    <row r="58" spans="1:9" s="10" customFormat="1" ht="15.75" thickBot="1" x14ac:dyDescent="0.3">
      <c r="E58" s="9"/>
      <c r="F58" s="9"/>
    </row>
    <row r="59" spans="1:9" s="1" customFormat="1" ht="18.75" thickTop="1" x14ac:dyDescent="0.25">
      <c r="A59" s="1" t="s">
        <v>28</v>
      </c>
      <c r="B59" s="1" t="s">
        <v>4</v>
      </c>
      <c r="C59" s="1" t="s">
        <v>1</v>
      </c>
      <c r="D59" s="1" t="s">
        <v>2</v>
      </c>
      <c r="E59" s="1" t="s">
        <v>3</v>
      </c>
      <c r="F59" s="5" t="s">
        <v>5</v>
      </c>
      <c r="G59" s="1" t="s">
        <v>6</v>
      </c>
      <c r="H59" s="1" t="s">
        <v>8</v>
      </c>
    </row>
    <row r="60" spans="1:9" x14ac:dyDescent="0.25">
      <c r="B60" s="2">
        <v>1</v>
      </c>
      <c r="C60" s="13">
        <v>2</v>
      </c>
      <c r="D60" s="12">
        <f t="shared" ref="D60" si="8">0.05*(3.5+3.5*(C60-1))^(3/4)</f>
        <v>0.2151758535329425</v>
      </c>
      <c r="E60" s="8">
        <v>0.22</v>
      </c>
      <c r="F60" s="8">
        <v>0.88190000000000002</v>
      </c>
    </row>
    <row r="61" spans="1:9" x14ac:dyDescent="0.25">
      <c r="B61" s="2">
        <f>B60+1</f>
        <v>2</v>
      </c>
      <c r="C61" s="13"/>
      <c r="D61" s="12"/>
      <c r="E61" s="4">
        <v>0.26</v>
      </c>
      <c r="F61" s="4">
        <v>0.88</v>
      </c>
    </row>
    <row r="62" spans="1:9" x14ac:dyDescent="0.25">
      <c r="B62" s="2">
        <f t="shared" ref="B62:B80" si="9">B61+1</f>
        <v>3</v>
      </c>
      <c r="C62" s="13"/>
      <c r="D62" s="12"/>
      <c r="E62" s="4">
        <v>0.19</v>
      </c>
      <c r="F62" s="4">
        <v>0.88</v>
      </c>
    </row>
    <row r="63" spans="1:9" x14ac:dyDescent="0.25">
      <c r="B63" s="2">
        <f t="shared" si="9"/>
        <v>4</v>
      </c>
      <c r="C63" s="13">
        <v>3</v>
      </c>
      <c r="D63" s="12">
        <f t="shared" ref="D63" si="10">0.05*(3.5+3.5*(C63-1))^(3/4)</f>
        <v>0.29164999857123813</v>
      </c>
      <c r="E63" s="8">
        <v>0.28449999999999998</v>
      </c>
      <c r="F63" s="8">
        <v>0.76039999999999996</v>
      </c>
      <c r="H63" s="11"/>
      <c r="I63" s="11"/>
    </row>
    <row r="64" spans="1:9" x14ac:dyDescent="0.25">
      <c r="B64" s="2">
        <f t="shared" si="9"/>
        <v>5</v>
      </c>
      <c r="C64" s="13"/>
      <c r="D64" s="12"/>
      <c r="E64" s="4">
        <v>0.38</v>
      </c>
      <c r="F64" s="4">
        <v>0.75</v>
      </c>
      <c r="G64" s="11"/>
    </row>
    <row r="65" spans="2:9" x14ac:dyDescent="0.25">
      <c r="B65" s="2">
        <f t="shared" si="9"/>
        <v>6</v>
      </c>
      <c r="C65" s="13"/>
      <c r="D65" s="12"/>
      <c r="E65" s="4">
        <v>0.2</v>
      </c>
      <c r="F65" s="4">
        <v>0.77390000000000003</v>
      </c>
      <c r="G65" s="11"/>
    </row>
    <row r="66" spans="2:9" x14ac:dyDescent="0.25">
      <c r="B66" s="2">
        <f t="shared" si="9"/>
        <v>7</v>
      </c>
      <c r="C66" s="13">
        <v>4</v>
      </c>
      <c r="D66" s="12">
        <f t="shared" ref="D66" si="11">0.05*(3.5+3.5*(C66-1))^(3/4)</f>
        <v>0.36188120777001931</v>
      </c>
      <c r="E66" s="8">
        <v>0.36</v>
      </c>
      <c r="F66" s="8">
        <v>0.74509999999999998</v>
      </c>
      <c r="G66" s="11"/>
    </row>
    <row r="67" spans="2:9" x14ac:dyDescent="0.25">
      <c r="B67" s="2">
        <f t="shared" si="9"/>
        <v>8</v>
      </c>
      <c r="C67" s="13"/>
      <c r="D67" s="12"/>
      <c r="E67" s="4">
        <v>0.54</v>
      </c>
      <c r="F67" s="4">
        <v>0.73</v>
      </c>
      <c r="G67" s="11"/>
    </row>
    <row r="68" spans="2:9" x14ac:dyDescent="0.25">
      <c r="B68" s="2">
        <f t="shared" si="9"/>
        <v>9</v>
      </c>
      <c r="C68" s="13"/>
      <c r="D68" s="12"/>
      <c r="E68" s="4">
        <v>0.31</v>
      </c>
      <c r="F68" s="4">
        <v>0.75</v>
      </c>
      <c r="G68" s="11"/>
    </row>
    <row r="69" spans="2:9" x14ac:dyDescent="0.25">
      <c r="B69" s="2">
        <f t="shared" si="9"/>
        <v>10</v>
      </c>
      <c r="C69" s="13">
        <v>5</v>
      </c>
      <c r="D69" s="12">
        <f t="shared" ref="D69" si="12">0.05*(3.5+3.5*(C69-1))^(3/4)</f>
        <v>0.42780764463053855</v>
      </c>
      <c r="E69" s="8">
        <v>0.44</v>
      </c>
      <c r="F69" s="8">
        <v>0.73</v>
      </c>
      <c r="G69" s="11"/>
    </row>
    <row r="70" spans="2:9" x14ac:dyDescent="0.25">
      <c r="B70" s="2">
        <f t="shared" si="9"/>
        <v>11</v>
      </c>
      <c r="C70" s="13"/>
      <c r="D70" s="12"/>
      <c r="E70" s="4">
        <v>0.52</v>
      </c>
      <c r="F70" s="4">
        <v>0.73</v>
      </c>
      <c r="G70" s="11"/>
    </row>
    <row r="71" spans="2:9" x14ac:dyDescent="0.25">
      <c r="B71" s="2">
        <f t="shared" si="9"/>
        <v>12</v>
      </c>
      <c r="C71" s="13"/>
      <c r="D71" s="12"/>
      <c r="E71" s="4">
        <v>0.31</v>
      </c>
      <c r="F71" s="4">
        <v>0.73360000000000003</v>
      </c>
      <c r="G71" s="11"/>
      <c r="H71" s="11"/>
      <c r="I71" s="11"/>
    </row>
    <row r="72" spans="2:9" x14ac:dyDescent="0.25">
      <c r="B72" s="2">
        <f t="shared" si="9"/>
        <v>13</v>
      </c>
      <c r="C72" s="13">
        <v>6</v>
      </c>
      <c r="D72" s="12">
        <f t="shared" ref="D72" si="13">0.05*(3.5+3.5*(C72-1))^(3/4)</f>
        <v>0.49049487661461016</v>
      </c>
      <c r="E72" s="8">
        <v>0.49</v>
      </c>
      <c r="F72" s="8">
        <v>0.71279999999999999</v>
      </c>
    </row>
    <row r="73" spans="2:9" x14ac:dyDescent="0.25">
      <c r="B73" s="2">
        <f t="shared" si="9"/>
        <v>14</v>
      </c>
      <c r="C73" s="13"/>
      <c r="D73" s="12"/>
      <c r="E73" s="4">
        <v>0.53</v>
      </c>
      <c r="F73" s="4">
        <v>0.71</v>
      </c>
    </row>
    <row r="74" spans="2:9" x14ac:dyDescent="0.25">
      <c r="B74" s="2">
        <f t="shared" si="9"/>
        <v>15</v>
      </c>
      <c r="C74" s="13"/>
      <c r="D74" s="12"/>
      <c r="E74" s="4">
        <v>0.41</v>
      </c>
      <c r="F74" s="4">
        <v>0.71299999999999997</v>
      </c>
    </row>
    <row r="75" spans="2:9" x14ac:dyDescent="0.25">
      <c r="B75" s="2">
        <f t="shared" si="9"/>
        <v>16</v>
      </c>
      <c r="C75" s="13">
        <v>7</v>
      </c>
      <c r="D75" s="12">
        <f t="shared" ref="D75" si="14">0.05*(3.5+3.5*(C75-1))^(3/4)</f>
        <v>0.55061059963801318</v>
      </c>
      <c r="E75" s="8">
        <v>0.55000000000000004</v>
      </c>
      <c r="F75" s="8">
        <v>0.6946</v>
      </c>
    </row>
    <row r="76" spans="2:9" x14ac:dyDescent="0.25">
      <c r="B76" s="2">
        <f t="shared" si="9"/>
        <v>17</v>
      </c>
      <c r="C76" s="13"/>
      <c r="D76" s="12"/>
      <c r="E76" s="4">
        <v>0.69</v>
      </c>
      <c r="F76" s="4">
        <v>0.69</v>
      </c>
    </row>
    <row r="77" spans="2:9" x14ac:dyDescent="0.25">
      <c r="B77" s="2">
        <f t="shared" si="9"/>
        <v>18</v>
      </c>
      <c r="C77" s="13"/>
      <c r="D77" s="12"/>
      <c r="E77" s="4">
        <v>0.45</v>
      </c>
      <c r="F77" s="4">
        <v>0.69520000000000004</v>
      </c>
    </row>
    <row r="78" spans="2:9" x14ac:dyDescent="0.25">
      <c r="B78" s="2">
        <f t="shared" si="9"/>
        <v>19</v>
      </c>
      <c r="C78" s="13">
        <v>8</v>
      </c>
      <c r="D78" s="12">
        <f>0.05*(3.5+3.5*(C78-1))^(3/4)</f>
        <v>0.60860922072298784</v>
      </c>
      <c r="E78" s="8">
        <v>0.61829999999999996</v>
      </c>
      <c r="F78" s="8">
        <v>0.67659999999999998</v>
      </c>
    </row>
    <row r="79" spans="2:9" x14ac:dyDescent="0.25">
      <c r="B79" s="2">
        <f t="shared" si="9"/>
        <v>20</v>
      </c>
      <c r="C79" s="13"/>
      <c r="D79" s="12"/>
      <c r="E79" s="4">
        <v>0.70489999999999997</v>
      </c>
      <c r="F79" s="4">
        <v>0.66779999999999995</v>
      </c>
    </row>
    <row r="80" spans="2:9" x14ac:dyDescent="0.25">
      <c r="B80" s="2">
        <f t="shared" si="9"/>
        <v>21</v>
      </c>
      <c r="C80" s="13"/>
      <c r="D80" s="12"/>
      <c r="E80" s="4">
        <v>0.57150000000000001</v>
      </c>
      <c r="F80" s="4">
        <v>0.67830000000000001</v>
      </c>
    </row>
    <row r="91" spans="3:3" x14ac:dyDescent="0.25">
      <c r="C91" s="11"/>
    </row>
    <row r="92" spans="3:3" x14ac:dyDescent="0.25">
      <c r="C92" s="11"/>
    </row>
    <row r="93" spans="3:3" x14ac:dyDescent="0.25">
      <c r="C93" s="11"/>
    </row>
    <row r="94" spans="3:3" x14ac:dyDescent="0.25">
      <c r="C94" s="11"/>
    </row>
    <row r="95" spans="3:3" x14ac:dyDescent="0.25">
      <c r="C95" s="11"/>
    </row>
    <row r="96" spans="3:3" x14ac:dyDescent="0.25">
      <c r="C96" s="11"/>
    </row>
    <row r="97" spans="3:3" x14ac:dyDescent="0.25">
      <c r="C97" s="11"/>
    </row>
    <row r="98" spans="3:3" x14ac:dyDescent="0.25">
      <c r="C98" s="11"/>
    </row>
  </sheetData>
  <mergeCells count="45">
    <mergeCell ref="C72:C74"/>
    <mergeCell ref="D72:D74"/>
    <mergeCell ref="C75:C77"/>
    <mergeCell ref="D75:D77"/>
    <mergeCell ref="C78:C80"/>
    <mergeCell ref="D78:D80"/>
    <mergeCell ref="C63:C65"/>
    <mergeCell ref="D63:D65"/>
    <mergeCell ref="C66:C68"/>
    <mergeCell ref="D66:D68"/>
    <mergeCell ref="C69:C71"/>
    <mergeCell ref="D69:D71"/>
    <mergeCell ref="C50:C52"/>
    <mergeCell ref="D50:D52"/>
    <mergeCell ref="C53:C55"/>
    <mergeCell ref="D53:D55"/>
    <mergeCell ref="C60:C62"/>
    <mergeCell ref="D60:D62"/>
    <mergeCell ref="C41:C43"/>
    <mergeCell ref="D41:D43"/>
    <mergeCell ref="C44:C46"/>
    <mergeCell ref="D44:D46"/>
    <mergeCell ref="C47:C49"/>
    <mergeCell ref="D47:D49"/>
    <mergeCell ref="C2:C6"/>
    <mergeCell ref="D2:D6"/>
    <mergeCell ref="H2:H6"/>
    <mergeCell ref="C38:C40"/>
    <mergeCell ref="D38:D40"/>
    <mergeCell ref="D15:D18"/>
    <mergeCell ref="C15:C18"/>
    <mergeCell ref="C19:C22"/>
    <mergeCell ref="D19:D22"/>
    <mergeCell ref="C23:C26"/>
    <mergeCell ref="C27:C30"/>
    <mergeCell ref="D23:D26"/>
    <mergeCell ref="D27:D30"/>
    <mergeCell ref="C35:C37"/>
    <mergeCell ref="D35:D37"/>
    <mergeCell ref="D11:D14"/>
    <mergeCell ref="C11:C14"/>
    <mergeCell ref="H8:H9"/>
    <mergeCell ref="H10:H11"/>
    <mergeCell ref="C7:C10"/>
    <mergeCell ref="D7:D1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0"/>
  <sheetViews>
    <sheetView tabSelected="1" zoomScale="115" zoomScaleNormal="115" workbookViewId="0">
      <selection activeCell="D11" sqref="D11"/>
    </sheetView>
  </sheetViews>
  <sheetFormatPr defaultColWidth="15.7109375" defaultRowHeight="15" x14ac:dyDescent="0.25"/>
  <cols>
    <col min="1" max="5" width="15.7109375" style="2"/>
    <col min="6" max="6" width="17.5703125" style="2" bestFit="1" customWidth="1"/>
    <col min="7" max="16384" width="15.7109375" style="2"/>
  </cols>
  <sheetData>
    <row r="1" spans="1:7" ht="18" x14ac:dyDescent="0.25">
      <c r="A1" s="1" t="s">
        <v>0</v>
      </c>
      <c r="B1" s="1" t="s">
        <v>1</v>
      </c>
      <c r="C1" s="1" t="s">
        <v>3</v>
      </c>
      <c r="D1" s="5" t="s">
        <v>5</v>
      </c>
      <c r="F1" s="2" t="s">
        <v>10</v>
      </c>
    </row>
    <row r="2" spans="1:7" x14ac:dyDescent="0.25">
      <c r="B2" s="2">
        <v>2</v>
      </c>
      <c r="C2" s="4">
        <f>Data!E5</f>
        <v>0.33</v>
      </c>
      <c r="D2" s="4">
        <f>Data!F5</f>
        <v>0.81</v>
      </c>
      <c r="F2" s="2" t="s">
        <v>11</v>
      </c>
    </row>
    <row r="3" spans="1:7" x14ac:dyDescent="0.25">
      <c r="B3" s="2">
        <v>3</v>
      </c>
      <c r="C3" s="4">
        <f>Data!E9</f>
        <v>0.5</v>
      </c>
      <c r="D3" s="4">
        <f>Data!F9</f>
        <v>0.78</v>
      </c>
    </row>
    <row r="4" spans="1:7" x14ac:dyDescent="0.25">
      <c r="B4" s="2">
        <v>4</v>
      </c>
      <c r="C4" s="4">
        <f>Data!E11</f>
        <v>0.67</v>
      </c>
      <c r="D4" s="4">
        <f>Data!F11</f>
        <v>0.73</v>
      </c>
    </row>
    <row r="5" spans="1:7" x14ac:dyDescent="0.25">
      <c r="B5" s="2">
        <v>5</v>
      </c>
      <c r="C5" s="4">
        <f>Data!E16</f>
        <v>0.83</v>
      </c>
      <c r="D5" s="4">
        <f>Data!F16</f>
        <v>0.68620000000000003</v>
      </c>
    </row>
    <row r="6" spans="1:7" x14ac:dyDescent="0.25">
      <c r="B6" s="2">
        <v>6</v>
      </c>
      <c r="C6" s="4">
        <f>Data!E19</f>
        <v>1</v>
      </c>
      <c r="D6" s="4">
        <f>Data!F19</f>
        <v>0.63380000000000003</v>
      </c>
      <c r="G6" s="2" t="s">
        <v>23</v>
      </c>
    </row>
    <row r="7" spans="1:7" x14ac:dyDescent="0.25">
      <c r="B7" s="2">
        <v>7</v>
      </c>
      <c r="C7" s="4">
        <f>Data!E23</f>
        <v>1.1599999999999999</v>
      </c>
      <c r="D7" s="4">
        <f>Data!F23</f>
        <v>0.6</v>
      </c>
      <c r="F7" s="2" t="s">
        <v>14</v>
      </c>
      <c r="G7" s="4">
        <f>D2</f>
        <v>0.81</v>
      </c>
    </row>
    <row r="8" spans="1:7" x14ac:dyDescent="0.25">
      <c r="B8" s="2">
        <v>8</v>
      </c>
      <c r="C8" s="4">
        <f>Data!E27</f>
        <v>1.34</v>
      </c>
      <c r="D8" s="4">
        <f>Data!F27</f>
        <v>0.55400000000000005</v>
      </c>
      <c r="F8" s="4" t="s">
        <v>15</v>
      </c>
      <c r="G8" s="4">
        <f>G7-3*D9</f>
        <v>0.54727971575247158</v>
      </c>
    </row>
    <row r="9" spans="1:7" x14ac:dyDescent="0.25">
      <c r="C9" s="2" t="s">
        <v>13</v>
      </c>
      <c r="D9" s="3">
        <f>_xlfn.STDEV.P(D2:D8)</f>
        <v>8.757342808250948E-2</v>
      </c>
      <c r="F9" s="4" t="s">
        <v>16</v>
      </c>
      <c r="G9" s="4">
        <f>G7-2.5*D9</f>
        <v>0.59106642979372637</v>
      </c>
    </row>
    <row r="10" spans="1:7" x14ac:dyDescent="0.25">
      <c r="C10" s="2" t="s">
        <v>18</v>
      </c>
      <c r="D10" s="3">
        <f>_xlfn.VAR.P(D2:D8)</f>
        <v>7.6691053061224597E-3</v>
      </c>
      <c r="F10" s="4" t="s">
        <v>17</v>
      </c>
      <c r="G10" s="4">
        <f>G7-1.5*D9</f>
        <v>0.67863985787623582</v>
      </c>
    </row>
    <row r="14" spans="1:7" x14ac:dyDescent="0.25">
      <c r="G14" s="2">
        <f>(-4+20.617)/22.804</f>
        <v>0.728687949482547</v>
      </c>
    </row>
    <row r="29" spans="1:4" s="10" customFormat="1" ht="15.75" thickBot="1" x14ac:dyDescent="0.3"/>
    <row r="30" spans="1:4" ht="18.75" thickTop="1" x14ac:dyDescent="0.25">
      <c r="A30" s="1" t="s">
        <v>12</v>
      </c>
      <c r="B30" s="1" t="s">
        <v>1</v>
      </c>
      <c r="C30" s="1" t="s">
        <v>3</v>
      </c>
      <c r="D30" s="5" t="s">
        <v>5</v>
      </c>
    </row>
    <row r="31" spans="1:4" x14ac:dyDescent="0.25">
      <c r="B31" s="2">
        <v>2</v>
      </c>
      <c r="C31" s="4">
        <f>Data!E35</f>
        <v>0.31</v>
      </c>
      <c r="D31" s="4">
        <f>Data!F35</f>
        <v>0.78939999999999999</v>
      </c>
    </row>
    <row r="32" spans="1:4" x14ac:dyDescent="0.25">
      <c r="B32" s="2">
        <v>3</v>
      </c>
      <c r="C32" s="4">
        <f>Data!E38</f>
        <v>0.4</v>
      </c>
      <c r="D32" s="4">
        <f>Data!F38</f>
        <v>0.70540000000000003</v>
      </c>
    </row>
    <row r="33" spans="2:8" x14ac:dyDescent="0.25">
      <c r="B33" s="2">
        <v>4</v>
      </c>
      <c r="C33" s="4">
        <f>Data!E41</f>
        <v>0.5</v>
      </c>
      <c r="D33" s="4">
        <f>Data!F41</f>
        <v>0.66759999999999997</v>
      </c>
    </row>
    <row r="34" spans="2:8" x14ac:dyDescent="0.25">
      <c r="B34" s="2">
        <v>5</v>
      </c>
      <c r="C34" s="4">
        <f>Data!E44</f>
        <v>0.59</v>
      </c>
      <c r="D34" s="4">
        <f>Data!F44</f>
        <v>0.64580000000000004</v>
      </c>
      <c r="G34" s="2" t="s">
        <v>22</v>
      </c>
      <c r="H34" s="2" t="s">
        <v>26</v>
      </c>
    </row>
    <row r="35" spans="2:8" x14ac:dyDescent="0.25">
      <c r="B35" s="2">
        <v>6</v>
      </c>
      <c r="C35" s="4">
        <f>Data!E47</f>
        <v>0.66</v>
      </c>
      <c r="D35" s="4">
        <f>Data!F47</f>
        <v>0.61050000000000004</v>
      </c>
      <c r="G35" s="2" t="s">
        <v>14</v>
      </c>
      <c r="H35" s="2" t="s">
        <v>24</v>
      </c>
    </row>
    <row r="36" spans="2:8" x14ac:dyDescent="0.25">
      <c r="B36" s="2">
        <v>7</v>
      </c>
      <c r="C36" s="4">
        <f>Data!E50</f>
        <v>0.75</v>
      </c>
      <c r="D36" s="4">
        <f>Data!F50</f>
        <v>0.57330000000000003</v>
      </c>
      <c r="F36" s="4" t="s">
        <v>25</v>
      </c>
      <c r="G36" s="4">
        <f>D31</f>
        <v>0.78939999999999999</v>
      </c>
      <c r="H36" s="4">
        <f>$H$42+3*$D$38</f>
        <v>0.77752276315811353</v>
      </c>
    </row>
    <row r="37" spans="2:8" x14ac:dyDescent="0.25">
      <c r="B37" s="2">
        <v>8</v>
      </c>
      <c r="C37" s="4">
        <f>Data!E53</f>
        <v>0.83</v>
      </c>
      <c r="D37" s="4">
        <f>Data!F53</f>
        <v>0.55000000000000004</v>
      </c>
      <c r="F37" s="4" t="s">
        <v>19</v>
      </c>
      <c r="G37" s="4">
        <f>$G$36-0.5*$D$38</f>
        <v>0.75147953947364776</v>
      </c>
      <c r="H37" s="4">
        <f>$H$42+2.5*$D$38</f>
        <v>0.7396023026317613</v>
      </c>
    </row>
    <row r="38" spans="2:8" x14ac:dyDescent="0.25">
      <c r="C38" s="2" t="s">
        <v>13</v>
      </c>
      <c r="D38" s="3">
        <f>_xlfn.STDEV.P(D31:D37)</f>
        <v>7.5840921052704499E-2</v>
      </c>
      <c r="F38" s="4" t="s">
        <v>20</v>
      </c>
      <c r="G38" s="4">
        <f>$G$36-1*$D$38</f>
        <v>0.71355907894729553</v>
      </c>
      <c r="H38" s="4">
        <f>$H$42+2*$D$38</f>
        <v>0.70168184210540907</v>
      </c>
    </row>
    <row r="39" spans="2:8" x14ac:dyDescent="0.25">
      <c r="C39" s="2" t="s">
        <v>18</v>
      </c>
      <c r="D39" s="3">
        <f>_xlfn.VAR.P(D31:D37)</f>
        <v>5.7518453061225572E-3</v>
      </c>
      <c r="F39" s="4" t="s">
        <v>17</v>
      </c>
      <c r="G39" s="4">
        <f>$G$36-1.5*$D$38</f>
        <v>0.6756386184209433</v>
      </c>
      <c r="H39" s="4">
        <f>$H$42+1.5*$D$38</f>
        <v>0.66376138157905684</v>
      </c>
    </row>
    <row r="40" spans="2:8" x14ac:dyDescent="0.25">
      <c r="F40" s="4" t="s">
        <v>21</v>
      </c>
      <c r="G40" s="4">
        <f>$G$36-2*$D$38</f>
        <v>0.63771815789459096</v>
      </c>
      <c r="H40" s="4">
        <f>$H$42+1*$D$38</f>
        <v>0.6258409210527045</v>
      </c>
    </row>
    <row r="41" spans="2:8" x14ac:dyDescent="0.25">
      <c r="F41" s="4" t="s">
        <v>16</v>
      </c>
      <c r="G41" s="4">
        <f>$G$36-2.5*$D$38</f>
        <v>0.59979769736823874</v>
      </c>
      <c r="H41" s="4">
        <f>$H$42+0.5*$D$38</f>
        <v>0.58792046052635227</v>
      </c>
    </row>
    <row r="42" spans="2:8" x14ac:dyDescent="0.25">
      <c r="F42" s="4" t="s">
        <v>15</v>
      </c>
      <c r="G42" s="4">
        <f>$G$36-3*$D$38</f>
        <v>0.56187723684188651</v>
      </c>
      <c r="H42" s="4">
        <f>D37</f>
        <v>0.55000000000000004</v>
      </c>
    </row>
    <row r="44" spans="2:8" x14ac:dyDescent="0.25">
      <c r="G44" s="1" t="s">
        <v>27</v>
      </c>
    </row>
    <row r="45" spans="2:8" ht="15" customHeight="1" x14ac:dyDescent="0.25">
      <c r="G45" s="14" t="s">
        <v>29</v>
      </c>
    </row>
    <row r="46" spans="2:8" x14ac:dyDescent="0.25">
      <c r="G46" s="14"/>
    </row>
    <row r="47" spans="2:8" x14ac:dyDescent="0.25">
      <c r="G47" s="14"/>
    </row>
    <row r="48" spans="2:8" x14ac:dyDescent="0.25">
      <c r="G48" s="14"/>
    </row>
    <row r="49" spans="1:7" x14ac:dyDescent="0.25">
      <c r="G49" s="14"/>
    </row>
    <row r="60" spans="1:7" s="10" customFormat="1" ht="15.75" thickBot="1" x14ac:dyDescent="0.3"/>
    <row r="61" spans="1:7" s="1" customFormat="1" ht="18.75" thickTop="1" x14ac:dyDescent="0.25">
      <c r="A61" s="1" t="s">
        <v>28</v>
      </c>
      <c r="B61" s="1" t="s">
        <v>1</v>
      </c>
      <c r="C61" s="1" t="s">
        <v>3</v>
      </c>
      <c r="D61" s="5" t="s">
        <v>5</v>
      </c>
    </row>
    <row r="62" spans="1:7" x14ac:dyDescent="0.25">
      <c r="B62" s="2">
        <v>2</v>
      </c>
      <c r="C62" s="7">
        <f>Data!E60</f>
        <v>0.22</v>
      </c>
      <c r="D62" s="7">
        <f>Data!F60</f>
        <v>0.88190000000000002</v>
      </c>
    </row>
    <row r="63" spans="1:7" x14ac:dyDescent="0.25">
      <c r="B63" s="2">
        <v>3</v>
      </c>
      <c r="C63" s="7">
        <f>Data!E63</f>
        <v>0.28449999999999998</v>
      </c>
      <c r="D63" s="7">
        <f>Data!F63</f>
        <v>0.76039999999999996</v>
      </c>
    </row>
    <row r="64" spans="1:7" x14ac:dyDescent="0.25">
      <c r="B64" s="2">
        <v>4</v>
      </c>
      <c r="C64" s="7">
        <f>Data!E66</f>
        <v>0.36</v>
      </c>
      <c r="D64" s="7">
        <f>Data!F66</f>
        <v>0.74509999999999998</v>
      </c>
    </row>
    <row r="65" spans="2:8" x14ac:dyDescent="0.25">
      <c r="B65" s="2">
        <v>5</v>
      </c>
      <c r="C65" s="7">
        <f>Data!E69</f>
        <v>0.44</v>
      </c>
      <c r="D65" s="7">
        <f>Data!F69</f>
        <v>0.73</v>
      </c>
      <c r="F65" s="6"/>
      <c r="G65" s="6" t="s">
        <v>22</v>
      </c>
      <c r="H65" s="6" t="s">
        <v>22</v>
      </c>
    </row>
    <row r="66" spans="2:8" x14ac:dyDescent="0.25">
      <c r="B66" s="2">
        <v>6</v>
      </c>
      <c r="C66" s="7">
        <f>Data!E72</f>
        <v>0.49</v>
      </c>
      <c r="D66" s="7">
        <f>Data!F72</f>
        <v>0.71279999999999999</v>
      </c>
      <c r="F66" s="6"/>
      <c r="G66" s="6" t="s">
        <v>14</v>
      </c>
      <c r="H66" s="6" t="s">
        <v>24</v>
      </c>
    </row>
    <row r="67" spans="2:8" x14ac:dyDescent="0.25">
      <c r="B67" s="2">
        <v>7</v>
      </c>
      <c r="C67" s="7">
        <f>Data!E75</f>
        <v>0.55000000000000004</v>
      </c>
      <c r="D67" s="7">
        <f>Data!F75</f>
        <v>0.6946</v>
      </c>
      <c r="F67" s="7" t="s">
        <v>25</v>
      </c>
      <c r="G67" s="7">
        <f>D62</f>
        <v>0.88190000000000002</v>
      </c>
      <c r="H67" s="7">
        <f>$H$73+3*$D$69</f>
        <v>0.86440546709131705</v>
      </c>
    </row>
    <row r="68" spans="2:8" x14ac:dyDescent="0.25">
      <c r="B68" s="2">
        <v>8</v>
      </c>
      <c r="C68" s="7">
        <f>Data!E78</f>
        <v>0.61829999999999996</v>
      </c>
      <c r="D68" s="7">
        <f>Data!F78</f>
        <v>0.67659999999999998</v>
      </c>
      <c r="F68" s="7" t="s">
        <v>19</v>
      </c>
      <c r="G68" s="7">
        <f>$G$67-0.5*$D$69</f>
        <v>0.85059908881811386</v>
      </c>
      <c r="H68" s="7">
        <f>$H$73+2.5*$D$69</f>
        <v>0.83310455590943078</v>
      </c>
    </row>
    <row r="69" spans="2:8" x14ac:dyDescent="0.25">
      <c r="C69" s="6" t="s">
        <v>13</v>
      </c>
      <c r="D69" s="3">
        <f>_xlfn.STDEV.P(D62:D68)</f>
        <v>6.2601822363772347E-2</v>
      </c>
      <c r="F69" s="7" t="s">
        <v>20</v>
      </c>
      <c r="G69" s="7">
        <f>$G$67-1*$D$69</f>
        <v>0.8192981776362277</v>
      </c>
      <c r="H69" s="7">
        <f>$H$73+2*$D$69</f>
        <v>0.80180364472754473</v>
      </c>
    </row>
    <row r="70" spans="2:8" x14ac:dyDescent="0.25">
      <c r="C70" s="6" t="s">
        <v>18</v>
      </c>
      <c r="D70" s="3">
        <f>_xlfn.VAR.P(D62:D68)</f>
        <v>3.9189881632653075E-3</v>
      </c>
      <c r="F70" s="7" t="s">
        <v>17</v>
      </c>
      <c r="G70" s="7">
        <f>$G$67-1.5*$D$69</f>
        <v>0.78799726645434154</v>
      </c>
      <c r="H70" s="7">
        <f>$H$73+1.5*$D$69</f>
        <v>0.77050273354565846</v>
      </c>
    </row>
    <row r="71" spans="2:8" x14ac:dyDescent="0.25">
      <c r="F71" s="7" t="s">
        <v>21</v>
      </c>
      <c r="G71" s="7">
        <f>$G$67-2*$D$69</f>
        <v>0.75669635527245527</v>
      </c>
      <c r="H71" s="7">
        <f>$H$73+1*$D$69</f>
        <v>0.7392018223637723</v>
      </c>
    </row>
    <row r="72" spans="2:8" x14ac:dyDescent="0.25">
      <c r="F72" s="7" t="s">
        <v>16</v>
      </c>
      <c r="G72" s="7">
        <f>$G$67-2.5*$D$69</f>
        <v>0.72539544409056922</v>
      </c>
      <c r="H72" s="7">
        <f>$H$73+0.5*$D$69</f>
        <v>0.70790091118188614</v>
      </c>
    </row>
    <row r="73" spans="2:8" x14ac:dyDescent="0.25">
      <c r="F73" s="7" t="s">
        <v>15</v>
      </c>
      <c r="G73" s="7">
        <f>$G$67-3*$D$69</f>
        <v>0.69409453290868295</v>
      </c>
      <c r="H73" s="7">
        <f>D68</f>
        <v>0.67659999999999998</v>
      </c>
    </row>
    <row r="75" spans="2:8" x14ac:dyDescent="0.25">
      <c r="G75" s="1" t="s">
        <v>27</v>
      </c>
    </row>
    <row r="76" spans="2:8" x14ac:dyDescent="0.25">
      <c r="G76" s="14" t="s">
        <v>34</v>
      </c>
      <c r="H76" s="14" t="s">
        <v>35</v>
      </c>
    </row>
    <row r="77" spans="2:8" x14ac:dyDescent="0.25">
      <c r="G77" s="14"/>
      <c r="H77" s="14"/>
    </row>
    <row r="78" spans="2:8" x14ac:dyDescent="0.25">
      <c r="G78" s="14"/>
      <c r="H78" s="14"/>
    </row>
    <row r="79" spans="2:8" x14ac:dyDescent="0.25">
      <c r="G79" s="14"/>
      <c r="H79" s="14"/>
    </row>
    <row r="80" spans="2:8" x14ac:dyDescent="0.25">
      <c r="G80" s="14"/>
      <c r="H80" s="14"/>
    </row>
  </sheetData>
  <mergeCells count="3">
    <mergeCell ref="G45:G49"/>
    <mergeCell ref="G76:G80"/>
    <mergeCell ref="H76:H80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2020-04-19T10:03:16Z</dcterms:modified>
</cp:coreProperties>
</file>