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21" i="1" l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9" i="1"/>
  <c r="BK16" i="1"/>
  <c r="P16" i="1"/>
  <c r="N16" i="1"/>
  <c r="L16" i="1"/>
  <c r="J16" i="1"/>
  <c r="BK10" i="1"/>
  <c r="BK11" i="1"/>
  <c r="BK13" i="1"/>
  <c r="BK14" i="1"/>
  <c r="BK17" i="1"/>
  <c r="BK18" i="1"/>
  <c r="BK19" i="1"/>
  <c r="BK20" i="1"/>
  <c r="BK27" i="1"/>
  <c r="BK8" i="1"/>
  <c r="P27" i="1"/>
  <c r="N27" i="1"/>
  <c r="L27" i="1"/>
  <c r="J27" i="1"/>
  <c r="P14" i="1"/>
  <c r="N14" i="1"/>
  <c r="L14" i="1"/>
  <c r="J14" i="1"/>
  <c r="A35" i="1" l="1"/>
  <c r="A36" i="1" s="1"/>
  <c r="A37" i="1" s="1"/>
  <c r="A38" i="1" s="1"/>
  <c r="A39" i="1" s="1"/>
  <c r="A40" i="1" s="1"/>
  <c r="P18" i="1" l="1"/>
  <c r="N18" i="1"/>
  <c r="L18" i="1"/>
  <c r="J18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J19" i="1"/>
  <c r="L19" i="1"/>
  <c r="N19" i="1"/>
  <c r="P19" i="1"/>
  <c r="J20" i="1"/>
  <c r="L20" i="1"/>
  <c r="N20" i="1"/>
  <c r="P20" i="1"/>
  <c r="J17" i="1"/>
  <c r="L17" i="1"/>
  <c r="N17" i="1"/>
  <c r="P17" i="1"/>
  <c r="M14" i="1" l="1"/>
  <c r="Q14" i="1"/>
  <c r="O20" i="1"/>
  <c r="M27" i="1"/>
  <c r="M19" i="1"/>
  <c r="O19" i="1"/>
  <c r="Q19" i="1"/>
  <c r="K27" i="1"/>
  <c r="K19" i="1"/>
  <c r="O14" i="1"/>
  <c r="K20" i="1"/>
  <c r="O18" i="1"/>
  <c r="O27" i="1"/>
  <c r="M20" i="1"/>
  <c r="K14" i="1"/>
  <c r="M18" i="1"/>
  <c r="Q18" i="1"/>
  <c r="K18" i="1"/>
  <c r="Q17" i="1"/>
  <c r="O17" i="1"/>
  <c r="K13" i="1"/>
  <c r="K17" i="1"/>
  <c r="M17" i="1"/>
  <c r="J13" i="1"/>
  <c r="L13" i="1"/>
  <c r="N13" i="1"/>
  <c r="P13" i="1"/>
  <c r="Q27" i="1" l="1"/>
  <c r="Q20" i="1"/>
  <c r="O16" i="1"/>
  <c r="Q16" i="1"/>
  <c r="K16" i="1"/>
  <c r="M16" i="1"/>
  <c r="P10" i="1"/>
  <c r="P11" i="1"/>
  <c r="P8" i="1"/>
  <c r="N8" i="1"/>
  <c r="N10" i="1"/>
  <c r="N11" i="1"/>
  <c r="L8" i="1"/>
  <c r="L10" i="1"/>
  <c r="L11" i="1"/>
  <c r="J10" i="1" l="1"/>
  <c r="J11" i="1"/>
  <c r="J8" i="1"/>
  <c r="Q13" i="1"/>
  <c r="O13" i="1" l="1"/>
  <c r="M13" i="1"/>
  <c r="M10" i="1"/>
  <c r="M11" i="1"/>
  <c r="M8" i="1"/>
  <c r="K10" i="1"/>
  <c r="K11" i="1"/>
  <c r="K8" i="1"/>
  <c r="O10" i="1"/>
  <c r="O11" i="1"/>
  <c r="O8" i="1"/>
  <c r="Q10" i="1"/>
  <c r="Q11" i="1"/>
  <c r="Q8" i="1"/>
</calcChain>
</file>

<file path=xl/sharedStrings.xml><?xml version="1.0" encoding="utf-8"?>
<sst xmlns="http://schemas.openxmlformats.org/spreadsheetml/2006/main" count="131" uniqueCount="84">
  <si>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</si>
  <si>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</si>
  <si>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</si>
  <si>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</si>
  <si>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</si>
  <si>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</si>
  <si>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</si>
  <si>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</si>
  <si>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</si>
  <si>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</si>
  <si>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</si>
  <si>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</si>
  <si>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</si>
  <si>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</si>
  <si>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</si>
  <si>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</si>
  <si>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</si>
  <si>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</si>
  <si>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</si>
  <si>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</si>
  <si>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</si>
  <si>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</si>
  <si>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</si>
  <si>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</si>
  <si>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</si>
  <si>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</si>
  <si>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</si>
  <si>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</si>
  <si>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</si>
  <si>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</si>
  <si>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</si>
  <si>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</si>
  <si>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</si>
  <si>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</si>
  <si>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</si>
  <si>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</si>
  <si>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</si>
  <si>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</si>
  <si>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</si>
  <si>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</si>
  <si>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</si>
  <si>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</si>
  <si>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</si>
  <si>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</si>
  <si>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</si>
  <si>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</si>
  <si>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</si>
  <si>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</si>
  <si>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</si>
  <si>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</si>
  <si>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</si>
  <si>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</si>
  <si>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</si>
  <si>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</si>
  <si>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</si>
  <si>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</si>
  <si>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</si>
  <si>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</si>
  <si>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</si>
  <si>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</si>
  <si>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</si>
  <si>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</si>
  <si>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</si>
  <si>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</si>
  <si>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</si>
  <si>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</si>
  <si>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</si>
  <si>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</si>
  <si>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</si>
  <si>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</si>
  <si>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</si>
  <si>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</si>
  <si>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</si>
  <si>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</si>
  <si>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</si>
  <si>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</si>
  <si>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</si>
  <si>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</si>
  <si>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</si>
  <si>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POKER</t>
  </si>
  <si>
    <t>/</t>
  </si>
  <si>
    <t>c=1.0</t>
  </si>
  <si>
    <t>c2=0.77</t>
  </si>
  <si>
    <t>VoterUCBT (plain UCBT : plain POKER)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</si>
</sst>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3" fillId="0" borderId="0" xfId="0" applyNumberFormat="1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5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0"/>
  <sheetViews>
    <sheetView tabSelected="1" workbookViewId="0">
      <selection activeCell="I30" sqref="I30"/>
    </sheetView>
  </sheetViews>
  <sheetFormatPr defaultRowHeight="15" x14ac:dyDescent="0.25"/>
  <cols>
    <col min="2" max="2" width="44.140625" style="3" customWidth="1"/>
    <col min="3" max="8" width="13.28515625" style="3" customWidth="1"/>
    <col min="10" max="10" width="12.7109375" style="4" customWidth="1"/>
    <col min="11" max="11" width="11.140625" style="4" customWidth="1"/>
    <col min="12" max="13" width="11.5703125" style="4" customWidth="1"/>
    <col min="14" max="14" width="12.42578125" style="4" customWidth="1"/>
    <col min="15" max="17" width="11.5703125" style="4" customWidth="1"/>
    <col min="20" max="22" width="9.140625" style="2"/>
    <col min="23" max="23" width="13" style="1" customWidth="1"/>
    <col min="24" max="25" width="9.140625" style="6"/>
    <col min="26" max="27" width="9.140625" style="6" customWidth="1"/>
    <col min="28" max="33" width="9.140625" style="6"/>
  </cols>
  <sheetData>
    <row r="1" spans="1:63" x14ac:dyDescent="0.25">
      <c r="S1" s="15" t="s">
        <v>76</v>
      </c>
    </row>
    <row r="2" spans="1:63" x14ac:dyDescent="0.25">
      <c r="X2" s="6" t="s">
        <v>53</v>
      </c>
      <c r="AH2" t="s">
        <v>54</v>
      </c>
    </row>
    <row r="3" spans="1:63" x14ac:dyDescent="0.25">
      <c r="S3" s="3" t="s">
        <v>52</v>
      </c>
      <c r="T3">
        <f>MATCH(MAX(T8:T118),T8:T118,0)</f>
        <v>6</v>
      </c>
      <c r="U3">
        <f>MATCH(MIN(U8:U118),U8:U118,0)</f>
        <v>20</v>
      </c>
      <c r="V3">
        <f>MATCH(MAX(V8:V118),V8:V118,0)</f>
        <v>20</v>
      </c>
      <c r="W3">
        <f>MATCH(MAX(W8:W118),W8:W118,0)</f>
        <v>20</v>
      </c>
      <c r="X3" s="6">
        <f>MATCH(MAX(X8:X118),X8:X118,0)</f>
        <v>12</v>
      </c>
      <c r="Y3" s="6">
        <f>MATCH(MAX(Y8:Y118),Y8:Y118,0)</f>
        <v>7</v>
      </c>
      <c r="Z3" s="6">
        <f>MATCH(MAX(Z8:Z118),Z8:Z118,0)</f>
        <v>9</v>
      </c>
      <c r="AA3" s="6">
        <f>MATCH(MAX(AA8:AA118),AA8:AA118,0)</f>
        <v>20</v>
      </c>
      <c r="AB3" s="6">
        <f>MATCH(MAX(AB8:AB118),AB8:AB118,0)</f>
        <v>7</v>
      </c>
      <c r="AC3" s="6">
        <f>MATCH(MAX(AC8:AC118),AC8:AC118,0)</f>
        <v>4</v>
      </c>
      <c r="AD3" s="6">
        <f>MATCH(MAX(AD8:AD118),AD8:AD118,0)</f>
        <v>11</v>
      </c>
      <c r="AE3" s="6">
        <f>MATCH(MAX(AE8:AE118),AE8:AE118,0)</f>
        <v>4</v>
      </c>
      <c r="AF3" s="6">
        <f>MATCH(MAX(AF8:AF118),AF8:AF118,0)</f>
        <v>12</v>
      </c>
      <c r="AG3" s="6">
        <f>MATCH(MAX(AG8:AG118),AG8:AG118,0)</f>
        <v>9</v>
      </c>
      <c r="AH3">
        <f>MATCH(MAX(AH8:AH118),AH8:AH118,0)</f>
        <v>3</v>
      </c>
      <c r="AI3">
        <f>MATCH(MAX(AI8:AI118),AI8:AI118,0)</f>
        <v>9</v>
      </c>
      <c r="AJ3">
        <f>MATCH(MAX(AJ8:AJ118),AJ8:AJ118,0)</f>
        <v>20</v>
      </c>
      <c r="AK3">
        <f>MATCH(MAX(AK8:AK118),AK8:AK118,0)</f>
        <v>1</v>
      </c>
      <c r="AL3">
        <f>MATCH(MAX(AL8:AL118),AL8:AL118,0)</f>
        <v>7</v>
      </c>
      <c r="AM3">
        <f>MATCH(MAX(AM8:AM118),AM8:AM118,0)</f>
        <v>6</v>
      </c>
      <c r="AN3">
        <f>MATCH(MAX(AN8:AN118),AN8:AN118,0)</f>
        <v>10</v>
      </c>
      <c r="AO3">
        <f>MATCH(MAX(AO8:AO118),AO8:AO118,0)</f>
        <v>6</v>
      </c>
      <c r="AP3">
        <f>MATCH(MAX(AP8:AP118),AP8:AP118,0)</f>
        <v>20</v>
      </c>
      <c r="AQ3">
        <f>MATCH(MAX(AQ8:AQ118),AQ8:AQ118,0)</f>
        <v>7</v>
      </c>
      <c r="AR3">
        <f>MATCH(MAX(AR8:AR118),AR8:AR118,0)</f>
        <v>6</v>
      </c>
      <c r="AS3">
        <f>MATCH(MAX(AS8:AS118),AS8:AS118,0)</f>
        <v>6</v>
      </c>
      <c r="AT3">
        <f>MATCH(MAX(AT8:AT118),AT8:AT118,0)</f>
        <v>7</v>
      </c>
      <c r="AU3">
        <f>MATCH(MAX(AU8:AU118),AU8:AU118,0)</f>
        <v>7</v>
      </c>
      <c r="AV3">
        <f>MATCH(MAX(AV8:AV118),AV8:AV118,0)</f>
        <v>20</v>
      </c>
      <c r="AW3">
        <f>MATCH(MAX(AW8:AW118),AW8:AW118,0)</f>
        <v>12</v>
      </c>
      <c r="AX3">
        <f>MATCH(MAX(AX8:AX118),AX8:AX118,0)</f>
        <v>3</v>
      </c>
      <c r="AY3">
        <f>MATCH(MAX(AY8:AY118),AY8:AY118,0)</f>
        <v>12</v>
      </c>
      <c r="AZ3">
        <f>MATCH(MAX(AZ8:AZ118),AZ8:AZ118,0)</f>
        <v>13</v>
      </c>
      <c r="BA3">
        <f>MATCH(MAX(BA8:BA118),BA8:BA118,0)</f>
        <v>11</v>
      </c>
      <c r="BB3">
        <f>MATCH(MAX(BB8:BB118),BB8:BB118,0)</f>
        <v>20</v>
      </c>
      <c r="BC3">
        <f>MATCH(MAX(BC8:BC118),BC8:BC118,0)</f>
        <v>7</v>
      </c>
      <c r="BD3">
        <f>MATCH(MAX(BD8:BD118),BD8:BD118,0)</f>
        <v>7</v>
      </c>
      <c r="BE3">
        <f>MATCH(MAX(BE8:BE118),BE8:BE118,0)</f>
        <v>4</v>
      </c>
      <c r="BF3">
        <f>MATCH(MAX(BF8:BF118),BF8:BF118,0)</f>
        <v>4</v>
      </c>
      <c r="BG3">
        <f>MATCH(MAX(BG8:BG118),BG8:BG118,0)</f>
        <v>9</v>
      </c>
      <c r="BH3">
        <f>MATCH(MAX(BH8:BH118),BH8:BH118,0)</f>
        <v>9</v>
      </c>
    </row>
    <row r="4" spans="1:63" x14ac:dyDescent="0.25">
      <c r="S4" s="3"/>
      <c r="T4"/>
      <c r="U4"/>
      <c r="V4"/>
      <c r="W4"/>
    </row>
    <row r="5" spans="1:63" x14ac:dyDescent="0.25">
      <c r="J5" s="4" t="s">
        <v>69</v>
      </c>
      <c r="L5" s="4" t="s">
        <v>70</v>
      </c>
      <c r="N5" s="4" t="s">
        <v>71</v>
      </c>
      <c r="P5" s="4" t="s">
        <v>72</v>
      </c>
      <c r="S5" s="3"/>
      <c r="W5" s="8" t="s">
        <v>58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60</v>
      </c>
      <c r="AC5" s="6" t="s">
        <v>59</v>
      </c>
      <c r="AD5" s="6" t="s">
        <v>59</v>
      </c>
      <c r="AE5" s="6" t="s">
        <v>59</v>
      </c>
      <c r="AF5" s="6" t="s">
        <v>59</v>
      </c>
      <c r="AG5" s="6" t="s">
        <v>59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60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  <c r="BH5" s="8" t="s">
        <v>59</v>
      </c>
    </row>
    <row r="6" spans="1:63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78</v>
      </c>
      <c r="J6" s="5" t="s">
        <v>57</v>
      </c>
      <c r="K6" s="5" t="s">
        <v>55</v>
      </c>
      <c r="L6" s="5" t="s">
        <v>57</v>
      </c>
      <c r="M6" s="5" t="s">
        <v>56</v>
      </c>
      <c r="N6" s="5" t="s">
        <v>57</v>
      </c>
      <c r="O6" s="5" t="s">
        <v>56</v>
      </c>
      <c r="P6" s="5" t="s">
        <v>57</v>
      </c>
      <c r="Q6" s="5" t="s">
        <v>56</v>
      </c>
      <c r="S6" t="s">
        <v>0</v>
      </c>
      <c r="T6" s="2" t="s">
        <v>1</v>
      </c>
      <c r="U6" s="2" t="s">
        <v>2</v>
      </c>
      <c r="V6" s="2" t="s">
        <v>3</v>
      </c>
      <c r="W6" s="1" t="s">
        <v>4</v>
      </c>
      <c r="X6" s="6" t="s">
        <v>5</v>
      </c>
      <c r="Y6" s="6" t="s">
        <v>6</v>
      </c>
      <c r="Z6" s="6" t="s">
        <v>7</v>
      </c>
      <c r="AA6" s="6" t="s">
        <v>8</v>
      </c>
      <c r="AB6" s="6" t="s">
        <v>9</v>
      </c>
      <c r="AC6" s="6" t="s">
        <v>10</v>
      </c>
      <c r="AD6" s="6" t="s">
        <v>11</v>
      </c>
      <c r="AE6" s="6" t="s">
        <v>12</v>
      </c>
      <c r="AF6" s="6" t="s">
        <v>13</v>
      </c>
      <c r="AG6" s="6" t="s">
        <v>14</v>
      </c>
      <c r="AH6" t="s">
        <v>15</v>
      </c>
      <c r="AI6" t="s">
        <v>16</v>
      </c>
      <c r="AJ6" t="s">
        <v>17</v>
      </c>
      <c r="AK6" t="s">
        <v>18</v>
      </c>
      <c r="AL6" t="s">
        <v>19</v>
      </c>
      <c r="AM6" t="s">
        <v>20</v>
      </c>
      <c r="AN6" t="s">
        <v>21</v>
      </c>
      <c r="AO6" t="s">
        <v>22</v>
      </c>
      <c r="AP6" t="s">
        <v>23</v>
      </c>
      <c r="AQ6" t="s">
        <v>24</v>
      </c>
      <c r="AR6" t="s">
        <v>25</v>
      </c>
      <c r="AS6" t="s">
        <v>26</v>
      </c>
      <c r="AT6" t="s">
        <v>27</v>
      </c>
      <c r="AU6" t="s">
        <v>28</v>
      </c>
      <c r="AV6" t="s">
        <v>29</v>
      </c>
      <c r="AW6" t="s">
        <v>30</v>
      </c>
      <c r="AX6" t="s">
        <v>31</v>
      </c>
      <c r="AY6" t="s">
        <v>32</v>
      </c>
      <c r="AZ6" t="s">
        <v>33</v>
      </c>
      <c r="BA6" t="s">
        <v>34</v>
      </c>
      <c r="BB6" t="s">
        <v>35</v>
      </c>
      <c r="BC6" t="s">
        <v>36</v>
      </c>
      <c r="BD6" t="s">
        <v>37</v>
      </c>
      <c r="BE6" t="s">
        <v>38</v>
      </c>
      <c r="BF6" t="s">
        <v>39</v>
      </c>
      <c r="BG6" t="s">
        <v>40</v>
      </c>
      <c r="BH6" t="s">
        <v>41</v>
      </c>
    </row>
    <row r="7" spans="1:63" x14ac:dyDescent="0.25">
      <c r="A7" t="s">
        <v>51</v>
      </c>
    </row>
    <row r="8" spans="1:63" x14ac:dyDescent="0.25">
      <c r="A8">
        <v>1</v>
      </c>
      <c r="B8" s="3" t="s">
        <v>47</v>
      </c>
      <c r="C8" s="3" t="s">
        <v>62</v>
      </c>
      <c r="J8" s="4">
        <f>W8</f>
        <v>49.17</v>
      </c>
      <c r="K8" s="4">
        <f>COUNTIF(X$3:BH$3,CONCATENATE("=",TEXT($A8,"d")))</f>
        <v>1</v>
      </c>
      <c r="L8" s="7">
        <f>AVERAGE(X8:AG8)</f>
        <v>51.6</v>
      </c>
      <c r="M8" s="4">
        <f>COUNTIF(X$3:AG$3,CONCATENATE("=",TEXT($A8,"d")))</f>
        <v>0</v>
      </c>
      <c r="N8" s="7">
        <f>(SUM(X8:AB8)+SUM(AH8:AT8))/(COUNT(X8:AB8)+COUNT(AH8:AT8))</f>
        <v>48.939999999999991</v>
      </c>
      <c r="O8" s="4">
        <f>COUNTIF(AH$3:AT$3,CONCATENATE("=",TEXT($A8,"d")))+COUNTIF(X$3:AB$3,CONCATENATE("=",TEXT($A8,"d")))</f>
        <v>1</v>
      </c>
      <c r="P8" s="7">
        <f>(SUM(AC8:AG8)+SUM(AU8:BH8))/(COUNT(AC8:AG8)+COUNT(AU8:BH8))</f>
        <v>49.388421052631585</v>
      </c>
      <c r="Q8" s="4">
        <f>COUNTIF(AU$3:BH$3,CONCATENATE("=",TEXT($A8,"d")))+COUNTIF(AC$3:AG$3,CONCATENATE("=",TEXT($A8,"d")))</f>
        <v>0</v>
      </c>
      <c r="S8">
        <v>1000</v>
      </c>
      <c r="T8" s="2">
        <v>52468.91</v>
      </c>
      <c r="U8" s="2">
        <v>2383.59</v>
      </c>
      <c r="V8" s="2">
        <v>91.08</v>
      </c>
      <c r="W8" s="1">
        <v>49.17</v>
      </c>
      <c r="X8" s="6">
        <v>86.97</v>
      </c>
      <c r="Y8" s="6">
        <v>70.44</v>
      </c>
      <c r="Z8" s="6">
        <v>70.760000000000005</v>
      </c>
      <c r="AA8" s="6">
        <v>15.68</v>
      </c>
      <c r="AB8" s="6">
        <v>-0.56999999999999995</v>
      </c>
      <c r="AC8" s="6">
        <v>38.49</v>
      </c>
      <c r="AD8" s="6">
        <v>55.53</v>
      </c>
      <c r="AE8" s="6">
        <v>57.53</v>
      </c>
      <c r="AF8" s="6">
        <v>88.91</v>
      </c>
      <c r="AG8" s="6">
        <v>32.26</v>
      </c>
      <c r="AH8">
        <v>99.16</v>
      </c>
      <c r="AI8">
        <v>97.11</v>
      </c>
      <c r="AJ8">
        <v>14.6</v>
      </c>
      <c r="AK8">
        <v>99.6</v>
      </c>
      <c r="AL8">
        <v>18.079999999999998</v>
      </c>
      <c r="AM8">
        <v>13.33</v>
      </c>
      <c r="AN8">
        <v>65.349999999999994</v>
      </c>
      <c r="AO8">
        <v>11.7</v>
      </c>
      <c r="AP8">
        <v>66.959999999999994</v>
      </c>
      <c r="AQ8">
        <v>13.16</v>
      </c>
      <c r="AR8">
        <v>27.6</v>
      </c>
      <c r="AS8">
        <v>26.38</v>
      </c>
      <c r="AT8">
        <v>84.61</v>
      </c>
      <c r="AU8">
        <v>23.4</v>
      </c>
      <c r="AV8">
        <v>87.4</v>
      </c>
      <c r="AW8">
        <v>40.520000000000003</v>
      </c>
      <c r="AX8">
        <v>18.61</v>
      </c>
      <c r="AY8">
        <v>41.54</v>
      </c>
      <c r="AZ8">
        <v>41.27</v>
      </c>
      <c r="BA8">
        <v>60.42</v>
      </c>
      <c r="BB8">
        <v>82.84</v>
      </c>
      <c r="BC8">
        <v>21.62</v>
      </c>
      <c r="BD8">
        <v>26.67</v>
      </c>
      <c r="BE8">
        <v>77.180000000000007</v>
      </c>
      <c r="BF8">
        <v>70.86</v>
      </c>
      <c r="BG8">
        <v>36.840000000000003</v>
      </c>
      <c r="BH8">
        <v>36.49</v>
      </c>
      <c r="BK8" t="str">
        <f>B8</f>
        <v>UCBT no change point detection</v>
      </c>
    </row>
    <row r="9" spans="1:63" x14ac:dyDescent="0.25">
      <c r="A9">
        <f>A8+1</f>
        <v>2</v>
      </c>
      <c r="L9" s="7"/>
      <c r="N9" s="7"/>
      <c r="P9" s="7"/>
    </row>
    <row r="10" spans="1:63" x14ac:dyDescent="0.25">
      <c r="A10">
        <f t="shared" ref="A10:A40" si="0">A9+1</f>
        <v>3</v>
      </c>
      <c r="B10" s="3" t="s">
        <v>49</v>
      </c>
      <c r="C10" s="3" t="s">
        <v>61</v>
      </c>
      <c r="D10" s="3" t="s">
        <v>63</v>
      </c>
      <c r="E10" s="3" t="s">
        <v>64</v>
      </c>
      <c r="J10" s="4">
        <f>W10</f>
        <v>48.76</v>
      </c>
      <c r="K10" s="4">
        <f t="shared" ref="K10:K11" si="1">COUNTIF(X$3:BH$3,CONCATENATE("=",TEXT($A10,"d")))</f>
        <v>2</v>
      </c>
      <c r="L10" s="7">
        <f t="shared" ref="L10:L14" si="2">AVERAGE(X10:AG10)</f>
        <v>56.414999999999999</v>
      </c>
      <c r="M10" s="4">
        <f t="shared" ref="M10:M14" si="3">COUNTIF(X$3:AG$3,CONCATENATE("=",TEXT($A10,"d")))</f>
        <v>0</v>
      </c>
      <c r="N10" s="7">
        <f t="shared" ref="N10:N13" si="4">(SUM(X10:AB10)+SUM(AH10:AT10))/(COUNT(X10:AB10)+COUNT(AH10:AT10))</f>
        <v>49.101666666666659</v>
      </c>
      <c r="O10" s="4">
        <f t="shared" ref="O10:O14" si="5">COUNTIF(AH$3:AT$3,CONCATENATE("=",TEXT($A10,"d")))+COUNTIF(X$3:AB$3,CONCATENATE("=",TEXT($A10,"d")))</f>
        <v>1</v>
      </c>
      <c r="P10" s="7">
        <f t="shared" ref="P10:P14" si="6">(SUM(AC10:AG10)+SUM(AU10:BH10))/(COUNT(AC10:AG10)+COUNT(AU10:BH10))</f>
        <v>48.433157894736844</v>
      </c>
      <c r="Q10" s="4">
        <f t="shared" ref="Q10:Q14" si="7">COUNTIF(AU$3:BH$3,CONCATENATE("=",TEXT($A10,"d")))+COUNTIF(AC$3:AG$3,CONCATENATE("=",TEXT($A10,"d")))</f>
        <v>1</v>
      </c>
      <c r="S10">
        <v>1000</v>
      </c>
      <c r="T10" s="2">
        <v>52093.88</v>
      </c>
      <c r="U10" s="2">
        <v>2758.62</v>
      </c>
      <c r="V10" s="2">
        <v>91.01</v>
      </c>
      <c r="W10" s="1">
        <v>48.76</v>
      </c>
      <c r="X10" s="6">
        <v>87.86</v>
      </c>
      <c r="Y10" s="6">
        <v>72.94</v>
      </c>
      <c r="Z10" s="6">
        <v>71.180000000000007</v>
      </c>
      <c r="AA10" s="6">
        <v>16.23</v>
      </c>
      <c r="AB10" s="6">
        <v>-2.14</v>
      </c>
      <c r="AC10" s="6">
        <v>64.680000000000007</v>
      </c>
      <c r="AD10" s="6">
        <v>56.56</v>
      </c>
      <c r="AE10" s="6">
        <v>75.319999999999993</v>
      </c>
      <c r="AF10" s="6">
        <v>87.97</v>
      </c>
      <c r="AG10" s="6">
        <v>33.549999999999997</v>
      </c>
      <c r="AH10">
        <v>99.62</v>
      </c>
      <c r="AI10">
        <v>97.3</v>
      </c>
      <c r="AJ10">
        <v>12.04</v>
      </c>
      <c r="AK10">
        <v>99.6</v>
      </c>
      <c r="AL10">
        <v>14.26</v>
      </c>
      <c r="AM10">
        <v>15.95</v>
      </c>
      <c r="AN10">
        <v>64.569999999999993</v>
      </c>
      <c r="AO10">
        <v>10.64</v>
      </c>
      <c r="AP10">
        <v>65.55</v>
      </c>
      <c r="AQ10">
        <v>10.88</v>
      </c>
      <c r="AR10">
        <v>31.41</v>
      </c>
      <c r="AS10">
        <v>29.65</v>
      </c>
      <c r="AT10">
        <v>86.29</v>
      </c>
      <c r="AU10">
        <v>15.6</v>
      </c>
      <c r="AV10">
        <v>90.8</v>
      </c>
      <c r="AW10">
        <v>38.47</v>
      </c>
      <c r="AX10">
        <v>30.29</v>
      </c>
      <c r="AY10">
        <v>48.35</v>
      </c>
      <c r="AZ10">
        <v>36.67</v>
      </c>
      <c r="BA10">
        <v>61.28</v>
      </c>
      <c r="BB10">
        <v>12.06</v>
      </c>
      <c r="BC10">
        <v>20.28</v>
      </c>
      <c r="BD10">
        <v>23.61</v>
      </c>
      <c r="BE10">
        <v>77.81</v>
      </c>
      <c r="BF10">
        <v>73.62</v>
      </c>
      <c r="BG10">
        <v>35.869999999999997</v>
      </c>
      <c r="BH10">
        <v>37.44</v>
      </c>
      <c r="BK10" t="str">
        <f t="shared" ref="BK10:BK27" si="8">B10</f>
        <v>UCBT page-hinkley resetSingle</v>
      </c>
    </row>
    <row r="11" spans="1:63" x14ac:dyDescent="0.25">
      <c r="A11">
        <f t="shared" si="0"/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J11" s="4">
        <f>W11</f>
        <v>46.35</v>
      </c>
      <c r="K11" s="4">
        <f t="shared" si="1"/>
        <v>4</v>
      </c>
      <c r="L11" s="7">
        <f t="shared" si="2"/>
        <v>56.641999999999996</v>
      </c>
      <c r="M11" s="4">
        <f t="shared" si="3"/>
        <v>2</v>
      </c>
      <c r="N11" s="7">
        <f t="shared" si="4"/>
        <v>46.737777777777779</v>
      </c>
      <c r="O11" s="4">
        <f t="shared" si="5"/>
        <v>0</v>
      </c>
      <c r="P11" s="7">
        <f t="shared" si="6"/>
        <v>45.972631578947372</v>
      </c>
      <c r="Q11" s="4">
        <f t="shared" si="7"/>
        <v>4</v>
      </c>
      <c r="S11">
        <v>1000</v>
      </c>
      <c r="T11" s="2">
        <v>51995.360000000001</v>
      </c>
      <c r="U11" s="2">
        <v>2857.14</v>
      </c>
      <c r="V11" s="2">
        <v>90.91</v>
      </c>
      <c r="W11" s="1">
        <v>46.35</v>
      </c>
      <c r="X11" s="6">
        <v>85.94</v>
      </c>
      <c r="Y11" s="6">
        <v>72.989999999999995</v>
      </c>
      <c r="Z11" s="6">
        <v>60.45</v>
      </c>
      <c r="AA11" s="6">
        <v>17.18</v>
      </c>
      <c r="AB11" s="6">
        <v>4.87</v>
      </c>
      <c r="AC11" s="6">
        <v>74.31</v>
      </c>
      <c r="AD11" s="6">
        <v>37.36</v>
      </c>
      <c r="AE11" s="6">
        <v>81.06</v>
      </c>
      <c r="AF11" s="6">
        <v>88.35</v>
      </c>
      <c r="AG11" s="6">
        <v>43.91</v>
      </c>
      <c r="AH11">
        <v>99.28</v>
      </c>
      <c r="AI11">
        <v>97.19</v>
      </c>
      <c r="AJ11">
        <v>2.98</v>
      </c>
      <c r="AK11">
        <v>99.6</v>
      </c>
      <c r="AL11">
        <v>12.68</v>
      </c>
      <c r="AM11">
        <v>14.24</v>
      </c>
      <c r="AN11">
        <v>58.77</v>
      </c>
      <c r="AO11">
        <v>7.78</v>
      </c>
      <c r="AP11">
        <v>46.11</v>
      </c>
      <c r="AQ11">
        <v>15.1</v>
      </c>
      <c r="AR11">
        <v>43.06</v>
      </c>
      <c r="AS11">
        <v>16.43</v>
      </c>
      <c r="AT11">
        <v>86.63</v>
      </c>
      <c r="AU11">
        <v>15.14</v>
      </c>
      <c r="AV11">
        <v>93.4</v>
      </c>
      <c r="AW11">
        <v>36.86</v>
      </c>
      <c r="AX11">
        <v>25.58</v>
      </c>
      <c r="AY11">
        <v>49.12</v>
      </c>
      <c r="AZ11">
        <v>23.72</v>
      </c>
      <c r="BA11">
        <v>33.24</v>
      </c>
      <c r="BB11">
        <v>-15.21</v>
      </c>
      <c r="BC11">
        <v>20.7</v>
      </c>
      <c r="BD11">
        <v>16.34</v>
      </c>
      <c r="BE11">
        <v>80.349999999999994</v>
      </c>
      <c r="BF11">
        <v>78.430000000000007</v>
      </c>
      <c r="BG11">
        <v>49.37</v>
      </c>
      <c r="BH11">
        <v>41.45</v>
      </c>
      <c r="BK11" t="str">
        <f t="shared" si="8"/>
        <v>UCBT davorTomCP resetSingle</v>
      </c>
    </row>
    <row r="12" spans="1:63" x14ac:dyDescent="0.25">
      <c r="A12">
        <f t="shared" si="0"/>
        <v>5</v>
      </c>
      <c r="L12" s="7"/>
      <c r="N12" s="7"/>
      <c r="P12" s="7"/>
    </row>
    <row r="13" spans="1:63" s="9" customFormat="1" x14ac:dyDescent="0.25">
      <c r="A13">
        <f t="shared" si="0"/>
        <v>6</v>
      </c>
      <c r="B13" s="10" t="s">
        <v>73</v>
      </c>
      <c r="C13" s="10"/>
      <c r="D13" s="10" t="s">
        <v>74</v>
      </c>
      <c r="E13" s="10" t="s">
        <v>64</v>
      </c>
      <c r="F13" s="10"/>
      <c r="G13" s="10"/>
      <c r="H13" s="10"/>
      <c r="J13" s="4">
        <f>W13</f>
        <v>49.33</v>
      </c>
      <c r="K13" s="4">
        <f>COUNTIF(X$3:BH$3,CONCATENATE("=",TEXT($A13,"d")))</f>
        <v>4</v>
      </c>
      <c r="L13" s="7">
        <f t="shared" si="2"/>
        <v>42.266000000000005</v>
      </c>
      <c r="M13" s="4">
        <f t="shared" si="3"/>
        <v>0</v>
      </c>
      <c r="N13" s="7">
        <f t="shared" si="4"/>
        <v>58.010000000000005</v>
      </c>
      <c r="O13" s="4">
        <f t="shared" si="5"/>
        <v>4</v>
      </c>
      <c r="P13" s="7">
        <f t="shared" si="6"/>
        <v>39.95473684210527</v>
      </c>
      <c r="Q13" s="4">
        <f t="shared" si="7"/>
        <v>0</v>
      </c>
      <c r="S13" s="11" t="s">
        <v>75</v>
      </c>
      <c r="T13" s="12">
        <v>52719.95</v>
      </c>
      <c r="U13" s="12">
        <v>3032.55</v>
      </c>
      <c r="V13" s="12">
        <v>89.62</v>
      </c>
      <c r="W13" s="13">
        <v>49.33</v>
      </c>
      <c r="X13" s="14">
        <v>76.150000000000006</v>
      </c>
      <c r="Y13" s="14">
        <v>64.459999999999994</v>
      </c>
      <c r="Z13" s="14">
        <v>64.37</v>
      </c>
      <c r="AA13" s="14">
        <v>21.11</v>
      </c>
      <c r="AB13" s="14">
        <v>10.71</v>
      </c>
      <c r="AC13" s="14">
        <v>48.71</v>
      </c>
      <c r="AD13" s="14">
        <v>34.549999999999997</v>
      </c>
      <c r="AE13" s="14">
        <v>42.07</v>
      </c>
      <c r="AF13" s="14">
        <v>57.83</v>
      </c>
      <c r="AG13" s="14">
        <v>2.7</v>
      </c>
      <c r="AH13" s="11">
        <v>72.88</v>
      </c>
      <c r="AI13" s="11">
        <v>77.56</v>
      </c>
      <c r="AJ13" s="11">
        <v>13.08</v>
      </c>
      <c r="AK13" s="11">
        <v>99.02</v>
      </c>
      <c r="AL13" s="11">
        <v>38.82</v>
      </c>
      <c r="AM13" s="11">
        <v>73.19</v>
      </c>
      <c r="AN13" s="11">
        <v>57.26</v>
      </c>
      <c r="AO13" s="11">
        <v>53.78</v>
      </c>
      <c r="AP13" s="11">
        <v>52.88</v>
      </c>
      <c r="AQ13" s="11">
        <v>12.61</v>
      </c>
      <c r="AR13" s="11">
        <v>69.28</v>
      </c>
      <c r="AS13" s="11">
        <v>97.21</v>
      </c>
      <c r="AT13" s="11">
        <v>89.81</v>
      </c>
      <c r="AU13" s="11">
        <v>7</v>
      </c>
      <c r="AV13" s="11">
        <v>92.89</v>
      </c>
      <c r="AW13" s="11">
        <v>29.53</v>
      </c>
      <c r="AX13" s="11">
        <v>30.04</v>
      </c>
      <c r="AY13" s="11">
        <v>33.49</v>
      </c>
      <c r="AZ13" s="11">
        <v>27.51</v>
      </c>
      <c r="BA13" s="11">
        <v>28.54</v>
      </c>
      <c r="BB13" s="11">
        <v>56.71</v>
      </c>
      <c r="BC13" s="11">
        <v>37.33</v>
      </c>
      <c r="BD13" s="11">
        <v>37.29</v>
      </c>
      <c r="BE13" s="11">
        <v>64.78</v>
      </c>
      <c r="BF13" s="11">
        <v>62.24</v>
      </c>
      <c r="BG13" s="11">
        <v>42.6</v>
      </c>
      <c r="BH13" s="11">
        <v>23.33</v>
      </c>
      <c r="BI13" s="11"/>
      <c r="BK13" t="str">
        <f t="shared" si="8"/>
        <v>POKER page-hinkley resetSingle</v>
      </c>
    </row>
    <row r="14" spans="1:63" s="9" customFormat="1" x14ac:dyDescent="0.25">
      <c r="A14">
        <f t="shared" si="0"/>
        <v>7</v>
      </c>
      <c r="B14" s="3" t="s">
        <v>79</v>
      </c>
      <c r="C14" s="3" t="s">
        <v>80</v>
      </c>
      <c r="D14" s="3" t="s">
        <v>80</v>
      </c>
      <c r="E14" s="3" t="s">
        <v>80</v>
      </c>
      <c r="F14" s="3" t="s">
        <v>80</v>
      </c>
      <c r="H14" s="3"/>
      <c r="I14"/>
      <c r="J14" s="4">
        <f t="shared" ref="J14" si="9">W14</f>
        <v>43.07</v>
      </c>
      <c r="K14" s="4">
        <f t="shared" ref="K14" si="10">COUNTIF(X$3:BH$3,CONCATENATE("=",TEXT($A14,"d")))</f>
        <v>8</v>
      </c>
      <c r="L14" s="7">
        <f t="shared" si="2"/>
        <v>30.475999999999999</v>
      </c>
      <c r="M14" s="4">
        <f t="shared" si="3"/>
        <v>2</v>
      </c>
      <c r="N14" s="7">
        <f t="shared" ref="N14" si="11">(SUM(X14:AB14)+SUM(AH14:AT14))/(COUNT(X14:AB14)+COUNT(AH14:AT14))</f>
        <v>58.977777777777774</v>
      </c>
      <c r="O14" s="4">
        <f t="shared" si="5"/>
        <v>5</v>
      </c>
      <c r="P14" s="7">
        <f t="shared" si="6"/>
        <v>27.997368421052634</v>
      </c>
      <c r="Q14" s="4">
        <f t="shared" si="7"/>
        <v>3</v>
      </c>
      <c r="R14"/>
      <c r="S14">
        <v>170</v>
      </c>
      <c r="T14" s="2">
        <v>51619.54</v>
      </c>
      <c r="U14" s="2">
        <v>3232.96</v>
      </c>
      <c r="V14" s="2">
        <v>88.12</v>
      </c>
      <c r="W14" s="1">
        <v>43.07</v>
      </c>
      <c r="X14" s="6">
        <v>79.42</v>
      </c>
      <c r="Y14" s="6">
        <v>80.89</v>
      </c>
      <c r="Z14" s="6">
        <v>63.48</v>
      </c>
      <c r="AA14" s="6">
        <v>22.73</v>
      </c>
      <c r="AB14" s="6">
        <v>15.59</v>
      </c>
      <c r="AC14" s="6">
        <v>-13.91</v>
      </c>
      <c r="AD14" s="6">
        <v>-17.61</v>
      </c>
      <c r="AE14" s="6">
        <v>21.24</v>
      </c>
      <c r="AF14" s="6">
        <v>57.12</v>
      </c>
      <c r="AG14" s="6">
        <v>-4.1900000000000004</v>
      </c>
      <c r="AH14">
        <v>73.03</v>
      </c>
      <c r="AI14">
        <v>78.09</v>
      </c>
      <c r="AJ14">
        <v>14.12</v>
      </c>
      <c r="AK14">
        <v>99</v>
      </c>
      <c r="AL14">
        <v>42.24</v>
      </c>
      <c r="AM14">
        <v>64.47</v>
      </c>
      <c r="AN14">
        <v>56.19</v>
      </c>
      <c r="AO14">
        <v>41.06</v>
      </c>
      <c r="AP14">
        <v>69.260000000000005</v>
      </c>
      <c r="AQ14">
        <v>21.15</v>
      </c>
      <c r="AR14">
        <v>50.59</v>
      </c>
      <c r="AS14">
        <v>96.86</v>
      </c>
      <c r="AT14">
        <v>93.43</v>
      </c>
      <c r="AU14">
        <v>27.65</v>
      </c>
      <c r="AV14">
        <v>93.48</v>
      </c>
      <c r="AW14">
        <v>30.03</v>
      </c>
      <c r="AX14">
        <v>12.6</v>
      </c>
      <c r="AY14">
        <v>22.23</v>
      </c>
      <c r="AZ14">
        <v>35.49</v>
      </c>
      <c r="BA14">
        <v>-21.82</v>
      </c>
      <c r="BB14">
        <v>59.94</v>
      </c>
      <c r="BC14">
        <v>37.840000000000003</v>
      </c>
      <c r="BD14">
        <v>42.07</v>
      </c>
      <c r="BE14">
        <v>69.63</v>
      </c>
      <c r="BF14">
        <v>62.4</v>
      </c>
      <c r="BG14">
        <v>5.37</v>
      </c>
      <c r="BH14">
        <v>12.39</v>
      </c>
      <c r="BI14" s="11"/>
      <c r="BK14" t="str">
        <f t="shared" si="8"/>
        <v>POKER</v>
      </c>
    </row>
    <row r="15" spans="1:63" s="9" customFormat="1" x14ac:dyDescent="0.25">
      <c r="A15">
        <f t="shared" si="0"/>
        <v>8</v>
      </c>
      <c r="B15" s="3"/>
      <c r="C15" s="3"/>
      <c r="D15" s="3"/>
      <c r="E15" s="3"/>
      <c r="F15" s="3"/>
      <c r="H15" s="3"/>
      <c r="I15"/>
      <c r="J15" s="4"/>
      <c r="K15" s="4"/>
      <c r="L15" s="7"/>
      <c r="M15" s="4"/>
      <c r="N15" s="7"/>
      <c r="O15" s="4"/>
      <c r="P15" s="7"/>
      <c r="Q15" s="4"/>
      <c r="R15"/>
      <c r="S15"/>
      <c r="T15" s="2"/>
      <c r="U15" s="2"/>
      <c r="V15" s="2"/>
      <c r="W15" s="1"/>
      <c r="X15" s="6"/>
      <c r="Y15" s="6"/>
      <c r="Z15" s="6"/>
      <c r="AA15" s="6"/>
      <c r="AB15" s="6"/>
      <c r="AC15" s="6"/>
      <c r="AD15" s="6"/>
      <c r="AE15" s="6"/>
      <c r="AF15" s="6"/>
      <c r="AG15" s="6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 s="11"/>
      <c r="BK15"/>
    </row>
    <row r="16" spans="1:63" x14ac:dyDescent="0.25">
      <c r="A16">
        <f t="shared" si="0"/>
        <v>9</v>
      </c>
      <c r="B16" s="3" t="s">
        <v>48</v>
      </c>
      <c r="C16" s="3">
        <v>0.45229999999999998</v>
      </c>
      <c r="D16" s="3">
        <v>-0.44390000000000002</v>
      </c>
      <c r="E16" s="3">
        <v>0.1721</v>
      </c>
      <c r="F16" s="3">
        <v>0.24909999999999999</v>
      </c>
      <c r="J16" s="4">
        <f>W16</f>
        <v>47.98</v>
      </c>
      <c r="K16" s="4">
        <f t="shared" ref="K16" si="12">COUNTIF(X$3:BH$3,CONCATENATE("=",TEXT($A16,"d")))</f>
        <v>5</v>
      </c>
      <c r="L16" s="7">
        <f t="shared" ref="L16" si="13">AVERAGE(X16:AG16)</f>
        <v>53.259</v>
      </c>
      <c r="M16" s="4">
        <f t="shared" ref="M16" si="14">COUNTIF(X$3:AG$3,CONCATENATE("=",TEXT($A16,"d")))</f>
        <v>2</v>
      </c>
      <c r="N16" s="7">
        <f t="shared" ref="N16" si="15">(SUM(X16:AB16)+SUM(AH16:AT16))/(COUNT(X16:AB16)+COUNT(AH16:AT16))</f>
        <v>49.606666666666662</v>
      </c>
      <c r="O16" s="4">
        <f t="shared" ref="O16" si="16">COUNTIF(AH$3:AT$3,CONCATENATE("=",TEXT($A16,"d")))+COUNTIF(X$3:AB$3,CONCATENATE("=",TEXT($A16,"d")))</f>
        <v>2</v>
      </c>
      <c r="P16" s="7">
        <f t="shared" ref="P16" si="17">(SUM(AC16:AG16)+SUM(AU16:BH16))/(COUNT(AC16:AG16)+COUNT(AU16:BH16))</f>
        <v>46.445263157894736</v>
      </c>
      <c r="Q16" s="4">
        <f t="shared" ref="Q16" si="18">COUNTIF(AU$3:BH$3,CONCATENATE("=",TEXT($A16,"d")))+COUNTIF(AC$3:AG$3,CONCATENATE("=",TEXT($A16,"d")))</f>
        <v>3</v>
      </c>
      <c r="S16">
        <v>1000</v>
      </c>
      <c r="T16" s="2">
        <v>52335.78</v>
      </c>
      <c r="U16" s="2">
        <v>2516.7199999999998</v>
      </c>
      <c r="V16" s="2">
        <v>91.02</v>
      </c>
      <c r="W16" s="1">
        <v>47.98</v>
      </c>
      <c r="X16" s="6">
        <v>82.68</v>
      </c>
      <c r="Y16" s="6">
        <v>77.02</v>
      </c>
      <c r="Z16" s="6">
        <v>73.59</v>
      </c>
      <c r="AA16" s="6">
        <v>18.03</v>
      </c>
      <c r="AB16" s="6">
        <v>3.85</v>
      </c>
      <c r="AC16" s="6">
        <v>29.7</v>
      </c>
      <c r="AD16" s="6">
        <v>46.68</v>
      </c>
      <c r="AE16" s="6">
        <v>52.09</v>
      </c>
      <c r="AF16" s="6">
        <v>87.6</v>
      </c>
      <c r="AG16" s="6">
        <v>61.35</v>
      </c>
      <c r="AH16">
        <v>99.46</v>
      </c>
      <c r="AI16">
        <v>97.49</v>
      </c>
      <c r="AJ16">
        <v>9.8000000000000007</v>
      </c>
      <c r="AK16">
        <v>99.6</v>
      </c>
      <c r="AL16">
        <v>20.02</v>
      </c>
      <c r="AM16">
        <v>15</v>
      </c>
      <c r="AN16">
        <v>59.35</v>
      </c>
      <c r="AO16">
        <v>11.8</v>
      </c>
      <c r="AP16">
        <v>65.61</v>
      </c>
      <c r="AQ16">
        <v>10.9</v>
      </c>
      <c r="AR16">
        <v>34.5</v>
      </c>
      <c r="AS16">
        <v>28.37</v>
      </c>
      <c r="AT16">
        <v>85.85</v>
      </c>
      <c r="AU16">
        <v>17.54</v>
      </c>
      <c r="AV16">
        <v>63</v>
      </c>
      <c r="AW16">
        <v>31.75</v>
      </c>
      <c r="AX16">
        <v>12.71</v>
      </c>
      <c r="AY16">
        <v>28.09</v>
      </c>
      <c r="AZ16">
        <v>25.39</v>
      </c>
      <c r="BA16">
        <v>52.12</v>
      </c>
      <c r="BB16">
        <v>82.48</v>
      </c>
      <c r="BC16">
        <v>19.989999999999998</v>
      </c>
      <c r="BD16">
        <v>23.7</v>
      </c>
      <c r="BE16">
        <v>71.64</v>
      </c>
      <c r="BF16">
        <v>61.55</v>
      </c>
      <c r="BG16">
        <v>60.63</v>
      </c>
      <c r="BH16">
        <v>54.45</v>
      </c>
      <c r="BK16" t="str">
        <f t="shared" ref="BK16" si="19">B16</f>
        <v>UCBT no change point C linear 3 inputs</v>
      </c>
    </row>
    <row r="17" spans="1:63" x14ac:dyDescent="0.25">
      <c r="A17">
        <f t="shared" si="0"/>
        <v>10</v>
      </c>
      <c r="B17" s="3" t="s">
        <v>77</v>
      </c>
      <c r="C17" s="16">
        <v>0.9</v>
      </c>
      <c r="D17" s="16">
        <v>-0.2</v>
      </c>
      <c r="E17" s="16">
        <v>-0.4</v>
      </c>
      <c r="F17" s="16">
        <v>0.9</v>
      </c>
      <c r="G17" s="16">
        <v>-0.3</v>
      </c>
      <c r="H17" s="16">
        <v>-0.1</v>
      </c>
      <c r="J17" s="4">
        <f>W17</f>
        <v>49.95</v>
      </c>
      <c r="K17" s="4">
        <f>COUNTIF(X$3:BH$3,CONCATENATE("=",TEXT($A17,"d")))</f>
        <v>1</v>
      </c>
      <c r="L17" s="7">
        <f t="shared" ref="L17:L18" si="20">AVERAGE(X17:AG17)</f>
        <v>54.585000000000001</v>
      </c>
      <c r="M17" s="4">
        <f t="shared" ref="M17:M18" si="21">COUNTIF(X$3:AG$3,CONCATENATE("=",TEXT($A17,"d")))</f>
        <v>0</v>
      </c>
      <c r="N17" s="7">
        <f t="shared" ref="N17:N18" si="22">(SUM(X17:AB17)+SUM(AH17:AT17))/(COUNT(X17:AB17)+COUNT(AH17:AT17))</f>
        <v>48.982222222222227</v>
      </c>
      <c r="O17" s="4">
        <f t="shared" ref="O17:O18" si="23">COUNTIF(AH$3:AT$3,CONCATENATE("=",TEXT($A17,"d")))+COUNTIF(X$3:AB$3,CONCATENATE("=",TEXT($A17,"d")))</f>
        <v>1</v>
      </c>
      <c r="P17" s="7">
        <f t="shared" ref="P17:P18" si="24">(SUM(AC17:AG17)+SUM(AU17:BH17))/(COUNT(AC17:AG17)+COUNT(AU17:BH17))</f>
        <v>50.930526315789464</v>
      </c>
      <c r="Q17" s="4">
        <f t="shared" ref="Q17:Q18" si="25">COUNTIF(AU$3:BH$3,CONCATENATE("=",TEXT($A17,"d")))+COUNTIF(AC$3:AG$3,CONCATENATE("=",TEXT($A17,"d")))</f>
        <v>0</v>
      </c>
      <c r="S17">
        <v>680</v>
      </c>
      <c r="T17" s="2">
        <v>52510.54</v>
      </c>
      <c r="U17" s="2">
        <v>2341.96</v>
      </c>
      <c r="V17" s="2">
        <v>91.24</v>
      </c>
      <c r="W17" s="1">
        <v>49.95</v>
      </c>
      <c r="X17" s="6">
        <v>87.32</v>
      </c>
      <c r="Y17" s="6">
        <v>67.66</v>
      </c>
      <c r="Z17" s="6">
        <v>69.34</v>
      </c>
      <c r="AA17" s="6">
        <v>15.03</v>
      </c>
      <c r="AB17" s="6">
        <v>6.66</v>
      </c>
      <c r="AC17" s="6">
        <v>46.4</v>
      </c>
      <c r="AD17" s="6">
        <v>54.06</v>
      </c>
      <c r="AE17" s="6">
        <v>58.06</v>
      </c>
      <c r="AF17" s="6">
        <v>88.17</v>
      </c>
      <c r="AG17" s="6">
        <v>53.15</v>
      </c>
      <c r="AH17">
        <v>99.07</v>
      </c>
      <c r="AI17">
        <v>97.25</v>
      </c>
      <c r="AJ17">
        <v>19.03</v>
      </c>
      <c r="AK17">
        <v>99.2</v>
      </c>
      <c r="AL17">
        <v>11.35</v>
      </c>
      <c r="AM17">
        <v>16.059999999999999</v>
      </c>
      <c r="AN17">
        <v>65.510000000000005</v>
      </c>
      <c r="AO17">
        <v>10.88</v>
      </c>
      <c r="AP17">
        <v>64.489999999999995</v>
      </c>
      <c r="AQ17">
        <v>4.8099999999999996</v>
      </c>
      <c r="AR17">
        <v>32</v>
      </c>
      <c r="AS17">
        <v>29.85</v>
      </c>
      <c r="AT17">
        <v>86.17</v>
      </c>
      <c r="AU17">
        <v>23.66</v>
      </c>
      <c r="AV17">
        <v>56</v>
      </c>
      <c r="AW17">
        <v>41.22</v>
      </c>
      <c r="AX17">
        <v>19.82</v>
      </c>
      <c r="AY17">
        <v>45.67</v>
      </c>
      <c r="AZ17">
        <v>41.3</v>
      </c>
      <c r="BA17">
        <v>58.5</v>
      </c>
      <c r="BB17">
        <v>82.51</v>
      </c>
      <c r="BC17">
        <v>21.88</v>
      </c>
      <c r="BD17">
        <v>23.72</v>
      </c>
      <c r="BE17">
        <v>78.98</v>
      </c>
      <c r="BF17">
        <v>71.48</v>
      </c>
      <c r="BG17">
        <v>53.41</v>
      </c>
      <c r="BH17">
        <v>49.69</v>
      </c>
      <c r="BK17" t="str">
        <f t="shared" si="8"/>
        <v>UCBT linear C1 to C2, with linear approx 2 inputs</v>
      </c>
    </row>
    <row r="18" spans="1:63" x14ac:dyDescent="0.25">
      <c r="A18">
        <f t="shared" si="0"/>
        <v>11</v>
      </c>
      <c r="B18" s="3" t="s">
        <v>77</v>
      </c>
      <c r="C18" s="16">
        <v>0.9</v>
      </c>
      <c r="D18" s="16">
        <v>-0.3</v>
      </c>
      <c r="E18" s="16">
        <v>-0.4</v>
      </c>
      <c r="F18" s="16">
        <v>1.2</v>
      </c>
      <c r="G18" s="16">
        <v>-0.1</v>
      </c>
      <c r="H18" s="16">
        <v>-0.4</v>
      </c>
      <c r="J18" s="4">
        <f t="shared" ref="J18" si="26">W18</f>
        <v>49.22</v>
      </c>
      <c r="K18" s="4">
        <f t="shared" ref="K18" si="27">COUNTIF(X$3:BH$3,CONCATENATE("=",TEXT($A18,"d")))</f>
        <v>2</v>
      </c>
      <c r="L18" s="7">
        <f t="shared" si="20"/>
        <v>53.864999999999995</v>
      </c>
      <c r="M18" s="4">
        <f t="shared" si="21"/>
        <v>1</v>
      </c>
      <c r="N18" s="7">
        <f t="shared" si="22"/>
        <v>45.867777777777775</v>
      </c>
      <c r="O18" s="4">
        <f t="shared" si="23"/>
        <v>0</v>
      </c>
      <c r="P18" s="7">
        <f t="shared" si="24"/>
        <v>52.39473684210526</v>
      </c>
      <c r="Q18" s="4">
        <f t="shared" si="25"/>
        <v>2</v>
      </c>
      <c r="S18">
        <v>766</v>
      </c>
      <c r="T18" s="2">
        <v>52544.1</v>
      </c>
      <c r="U18" s="2">
        <v>2308.4</v>
      </c>
      <c r="V18" s="2">
        <v>91.2</v>
      </c>
      <c r="W18" s="1">
        <v>49.22</v>
      </c>
      <c r="X18" s="6">
        <v>87.01</v>
      </c>
      <c r="Y18" s="6">
        <v>61.99</v>
      </c>
      <c r="Z18" s="6">
        <v>64.5</v>
      </c>
      <c r="AA18" s="6">
        <v>7.2</v>
      </c>
      <c r="AB18" s="6">
        <v>4.59</v>
      </c>
      <c r="AC18" s="6">
        <v>61</v>
      </c>
      <c r="AD18" s="6">
        <v>58.1</v>
      </c>
      <c r="AE18" s="6">
        <v>59.72</v>
      </c>
      <c r="AF18" s="6">
        <v>88.43</v>
      </c>
      <c r="AG18" s="6">
        <v>46.11</v>
      </c>
      <c r="AH18">
        <v>98.66</v>
      </c>
      <c r="AI18">
        <v>94.86</v>
      </c>
      <c r="AJ18">
        <v>25.69</v>
      </c>
      <c r="AK18">
        <v>99.2</v>
      </c>
      <c r="AL18">
        <v>9.19</v>
      </c>
      <c r="AM18">
        <v>5.88</v>
      </c>
      <c r="AN18">
        <v>60.46</v>
      </c>
      <c r="AO18">
        <v>7.68</v>
      </c>
      <c r="AP18">
        <v>57.39</v>
      </c>
      <c r="AQ18">
        <v>6.19</v>
      </c>
      <c r="AR18">
        <v>23.8</v>
      </c>
      <c r="AS18">
        <v>26.77</v>
      </c>
      <c r="AT18">
        <v>84.56</v>
      </c>
      <c r="AU18">
        <v>18.72</v>
      </c>
      <c r="AV18">
        <v>72.400000000000006</v>
      </c>
      <c r="AW18">
        <v>40.5</v>
      </c>
      <c r="AX18">
        <v>19.760000000000002</v>
      </c>
      <c r="AY18">
        <v>50.56</v>
      </c>
      <c r="AZ18">
        <v>40.56</v>
      </c>
      <c r="BA18">
        <v>62.01</v>
      </c>
      <c r="BB18">
        <v>82.96</v>
      </c>
      <c r="BC18">
        <v>22.08</v>
      </c>
      <c r="BD18">
        <v>22.04</v>
      </c>
      <c r="BE18">
        <v>76.55</v>
      </c>
      <c r="BF18">
        <v>70.8</v>
      </c>
      <c r="BG18">
        <v>52.69</v>
      </c>
      <c r="BH18">
        <v>50.51</v>
      </c>
      <c r="BK18" t="str">
        <f t="shared" si="8"/>
        <v>UCBT linear C1 to C2, with linear approx 2 inputs</v>
      </c>
    </row>
    <row r="19" spans="1:63" x14ac:dyDescent="0.25">
      <c r="A19">
        <f t="shared" si="0"/>
        <v>12</v>
      </c>
      <c r="B19" s="3" t="s">
        <v>77</v>
      </c>
      <c r="C19" s="16">
        <v>1.5</v>
      </c>
      <c r="D19" s="16">
        <v>-0.3</v>
      </c>
      <c r="E19" s="16">
        <v>0.3</v>
      </c>
      <c r="F19" s="16">
        <v>1</v>
      </c>
      <c r="G19" s="16">
        <v>-0.2</v>
      </c>
      <c r="H19" s="16">
        <v>-0.4</v>
      </c>
      <c r="J19" s="4">
        <f t="shared" ref="J19:J20" si="28">W19</f>
        <v>47.64</v>
      </c>
      <c r="K19" s="4">
        <f t="shared" ref="K19:K20" si="29">COUNTIF(X$3:BH$3,CONCATENATE("=",TEXT($A19,"d")))</f>
        <v>4</v>
      </c>
      <c r="L19" s="7">
        <f t="shared" ref="L19:L20" si="30">AVERAGE(X19:AG19)</f>
        <v>50.963000000000001</v>
      </c>
      <c r="M19" s="4">
        <f t="shared" ref="M19:M20" si="31">COUNTIF(X$3:AG$3,CONCATENATE("=",TEXT($A19,"d")))</f>
        <v>2</v>
      </c>
      <c r="N19" s="7">
        <f t="shared" ref="N19:N20" si="32">(SUM(X19:AB19)+SUM(AH19:AT19))/(COUNT(X19:AB19)+COUNT(AH19:AT19))</f>
        <v>47.951666666666668</v>
      </c>
      <c r="O19" s="4">
        <f t="shared" ref="O19:O20" si="33">COUNTIF(AH$3:AT$3,CONCATENATE("=",TEXT($A19,"d")))+COUNTIF(X$3:AB$3,CONCATENATE("=",TEXT($A19,"d")))</f>
        <v>1</v>
      </c>
      <c r="P19" s="7">
        <f t="shared" ref="P19:P20" si="34">(SUM(AC19:AG19)+SUM(AU19:BH19))/(COUNT(AC19:AG19)+COUNT(AU19:BH19))</f>
        <v>47.342105263157897</v>
      </c>
      <c r="Q19" s="4">
        <f t="shared" ref="Q19:Q20" si="35">COUNTIF(AU$3:BH$3,CONCATENATE("=",TEXT($A19,"d")))+COUNTIF(AC$3:AG$3,CONCATENATE("=",TEXT($A19,"d")))</f>
        <v>3</v>
      </c>
      <c r="S19">
        <v>494</v>
      </c>
      <c r="T19" s="2">
        <v>52256.25</v>
      </c>
      <c r="U19" s="2">
        <v>2596.25</v>
      </c>
      <c r="V19" s="2">
        <v>90.35</v>
      </c>
      <c r="W19" s="1">
        <v>47.64</v>
      </c>
      <c r="X19" s="6">
        <v>90.22</v>
      </c>
      <c r="Y19" s="6">
        <v>65.959999999999994</v>
      </c>
      <c r="Z19" s="6">
        <v>62.32</v>
      </c>
      <c r="AA19" s="6">
        <v>12.6</v>
      </c>
      <c r="AB19" s="6">
        <v>7.5</v>
      </c>
      <c r="AC19" s="6">
        <v>46.09</v>
      </c>
      <c r="AD19" s="6">
        <v>50.91</v>
      </c>
      <c r="AE19" s="6">
        <v>59.56</v>
      </c>
      <c r="AF19" s="6">
        <v>89.14</v>
      </c>
      <c r="AG19" s="6">
        <v>25.33</v>
      </c>
      <c r="AH19">
        <v>98.64</v>
      </c>
      <c r="AI19">
        <v>95.67</v>
      </c>
      <c r="AJ19">
        <v>14.37</v>
      </c>
      <c r="AK19">
        <v>99.2</v>
      </c>
      <c r="AL19">
        <v>11.21</v>
      </c>
      <c r="AM19">
        <v>17.79</v>
      </c>
      <c r="AN19">
        <v>65.040000000000006</v>
      </c>
      <c r="AO19">
        <v>9.51</v>
      </c>
      <c r="AP19">
        <v>60.47</v>
      </c>
      <c r="AQ19">
        <v>10.31</v>
      </c>
      <c r="AR19">
        <v>24.16</v>
      </c>
      <c r="AS19">
        <v>35.28</v>
      </c>
      <c r="AT19">
        <v>82.88</v>
      </c>
      <c r="AU19">
        <v>24.88</v>
      </c>
      <c r="AV19">
        <v>63.6</v>
      </c>
      <c r="AW19">
        <v>41.6</v>
      </c>
      <c r="AX19">
        <v>21.4</v>
      </c>
      <c r="AY19">
        <v>53.49</v>
      </c>
      <c r="AZ19">
        <v>43.14</v>
      </c>
      <c r="BA19">
        <v>53.17</v>
      </c>
      <c r="BB19">
        <v>82.61</v>
      </c>
      <c r="BC19">
        <v>26.01</v>
      </c>
      <c r="BD19">
        <v>18.86</v>
      </c>
      <c r="BE19">
        <v>76.349999999999994</v>
      </c>
      <c r="BF19">
        <v>70.989999999999995</v>
      </c>
      <c r="BG19">
        <v>27.99</v>
      </c>
      <c r="BH19">
        <v>24.38</v>
      </c>
      <c r="BK19" t="str">
        <f t="shared" si="8"/>
        <v>UCBT linear C1 to C2, with linear approx 2 inputs</v>
      </c>
    </row>
    <row r="20" spans="1:63" x14ac:dyDescent="0.25">
      <c r="A20">
        <f t="shared" si="0"/>
        <v>13</v>
      </c>
      <c r="B20" s="3" t="s">
        <v>77</v>
      </c>
      <c r="C20" s="16">
        <v>0.7</v>
      </c>
      <c r="D20" s="16">
        <v>0.5</v>
      </c>
      <c r="E20" s="16">
        <v>0.3</v>
      </c>
      <c r="F20" s="16">
        <v>0.9</v>
      </c>
      <c r="G20" s="16">
        <v>-0.2</v>
      </c>
      <c r="H20" s="16">
        <v>0.1</v>
      </c>
      <c r="J20" s="4">
        <f t="shared" si="28"/>
        <v>46.87</v>
      </c>
      <c r="K20" s="4">
        <f t="shared" si="29"/>
        <v>1</v>
      </c>
      <c r="L20" s="7">
        <f t="shared" si="30"/>
        <v>50.274000000000008</v>
      </c>
      <c r="M20" s="4">
        <f t="shared" si="31"/>
        <v>0</v>
      </c>
      <c r="N20" s="7">
        <f t="shared" si="32"/>
        <v>46.836111111111123</v>
      </c>
      <c r="O20" s="4">
        <f t="shared" si="33"/>
        <v>0</v>
      </c>
      <c r="P20" s="7">
        <f t="shared" si="34"/>
        <v>46.901578947368421</v>
      </c>
      <c r="Q20" s="4">
        <f t="shared" si="35"/>
        <v>1</v>
      </c>
      <c r="S20">
        <v>372</v>
      </c>
      <c r="T20" s="2">
        <v>52185.41</v>
      </c>
      <c r="U20" s="2">
        <v>2667.09</v>
      </c>
      <c r="V20" s="2">
        <v>90.21</v>
      </c>
      <c r="W20" s="1">
        <v>46.87</v>
      </c>
      <c r="X20" s="6">
        <v>82.04</v>
      </c>
      <c r="Y20" s="6">
        <v>65.400000000000006</v>
      </c>
      <c r="Z20" s="6">
        <v>68.62</v>
      </c>
      <c r="AA20" s="6">
        <v>15.27</v>
      </c>
      <c r="AB20" s="6">
        <v>0.82</v>
      </c>
      <c r="AC20" s="6">
        <v>48.33</v>
      </c>
      <c r="AD20" s="6">
        <v>51.98</v>
      </c>
      <c r="AE20" s="6">
        <v>58.24</v>
      </c>
      <c r="AF20" s="6">
        <v>88.61</v>
      </c>
      <c r="AG20" s="6">
        <v>23.43</v>
      </c>
      <c r="AH20">
        <v>99.15</v>
      </c>
      <c r="AI20">
        <v>96.06</v>
      </c>
      <c r="AJ20">
        <v>24.3</v>
      </c>
      <c r="AK20">
        <v>99.2</v>
      </c>
      <c r="AL20">
        <v>14.25</v>
      </c>
      <c r="AM20">
        <v>15.05</v>
      </c>
      <c r="AN20">
        <v>64.69</v>
      </c>
      <c r="AO20">
        <v>6.99</v>
      </c>
      <c r="AP20">
        <v>59.1</v>
      </c>
      <c r="AQ20">
        <v>8.2200000000000006</v>
      </c>
      <c r="AR20">
        <v>22.67</v>
      </c>
      <c r="AS20">
        <v>20.27</v>
      </c>
      <c r="AT20">
        <v>80.95</v>
      </c>
      <c r="AU20">
        <v>24.95</v>
      </c>
      <c r="AV20">
        <v>57.8</v>
      </c>
      <c r="AW20">
        <v>41.08</v>
      </c>
      <c r="AX20">
        <v>24.44</v>
      </c>
      <c r="AY20">
        <v>40.840000000000003</v>
      </c>
      <c r="AZ20">
        <v>44.32</v>
      </c>
      <c r="BA20">
        <v>57.63</v>
      </c>
      <c r="BB20">
        <v>82.68</v>
      </c>
      <c r="BC20">
        <v>24.23</v>
      </c>
      <c r="BD20">
        <v>19.559999999999999</v>
      </c>
      <c r="BE20">
        <v>75.739999999999995</v>
      </c>
      <c r="BF20">
        <v>69.56</v>
      </c>
      <c r="BG20">
        <v>27.66</v>
      </c>
      <c r="BH20">
        <v>30.05</v>
      </c>
      <c r="BK20" t="str">
        <f t="shared" si="8"/>
        <v>UCBT linear C1 to C2, with linear approx 2 inputs</v>
      </c>
    </row>
    <row r="21" spans="1:63" x14ac:dyDescent="0.25">
      <c r="A21">
        <f t="shared" si="0"/>
        <v>14</v>
      </c>
      <c r="C21" s="16"/>
      <c r="D21" s="16"/>
      <c r="E21" s="16"/>
      <c r="F21" s="16"/>
      <c r="G21" s="16"/>
      <c r="H21" s="16"/>
      <c r="L21" s="7"/>
      <c r="N21" s="7"/>
      <c r="P21" s="7"/>
    </row>
    <row r="22" spans="1:63" x14ac:dyDescent="0.25">
      <c r="A22">
        <f t="shared" si="0"/>
        <v>15</v>
      </c>
      <c r="C22" s="16"/>
      <c r="D22" s="16"/>
      <c r="E22" s="16"/>
      <c r="F22" s="16"/>
      <c r="G22" s="16"/>
      <c r="H22" s="16"/>
      <c r="L22" s="7"/>
      <c r="N22" s="7"/>
      <c r="P22" s="7"/>
    </row>
    <row r="23" spans="1:63" x14ac:dyDescent="0.25">
      <c r="A23">
        <f t="shared" si="0"/>
        <v>16</v>
      </c>
      <c r="C23" s="16"/>
      <c r="D23" s="16"/>
      <c r="E23" s="16"/>
      <c r="F23" s="16"/>
      <c r="G23" s="16"/>
      <c r="H23" s="16"/>
      <c r="L23" s="7"/>
      <c r="N23" s="7"/>
      <c r="P23" s="7"/>
    </row>
    <row r="24" spans="1:63" x14ac:dyDescent="0.25">
      <c r="A24">
        <f t="shared" si="0"/>
        <v>17</v>
      </c>
      <c r="C24" s="16"/>
      <c r="D24" s="16"/>
      <c r="E24" s="16"/>
      <c r="F24" s="16"/>
      <c r="G24" s="16"/>
      <c r="H24" s="16"/>
      <c r="L24" s="7"/>
      <c r="N24" s="7"/>
      <c r="P24" s="7"/>
    </row>
    <row r="25" spans="1:63" x14ac:dyDescent="0.25">
      <c r="A25">
        <f t="shared" si="0"/>
        <v>18</v>
      </c>
      <c r="C25" s="16"/>
      <c r="D25" s="16"/>
      <c r="E25" s="16"/>
      <c r="F25" s="16"/>
      <c r="G25" s="16"/>
      <c r="H25" s="16"/>
      <c r="L25" s="7"/>
      <c r="N25" s="7"/>
      <c r="P25" s="7"/>
    </row>
    <row r="26" spans="1:63" x14ac:dyDescent="0.25">
      <c r="A26">
        <f t="shared" si="0"/>
        <v>19</v>
      </c>
    </row>
    <row r="27" spans="1:63" x14ac:dyDescent="0.25">
      <c r="A27">
        <f t="shared" si="0"/>
        <v>20</v>
      </c>
      <c r="B27" s="3" t="s">
        <v>83</v>
      </c>
      <c r="C27" s="3" t="s">
        <v>81</v>
      </c>
      <c r="D27" s="3" t="s">
        <v>82</v>
      </c>
      <c r="J27" s="4">
        <f t="shared" ref="J27" si="36">W27</f>
        <v>53.29</v>
      </c>
      <c r="K27" s="4">
        <f t="shared" ref="K27" si="37">COUNTIF(X$3:BH$3,CONCATENATE("=",TEXT($A27,"d")))</f>
        <v>5</v>
      </c>
      <c r="L27" s="7">
        <f t="shared" ref="L27" si="38">AVERAGE(X27:AG27)</f>
        <v>52.338999999999999</v>
      </c>
      <c r="M27" s="4">
        <f t="shared" ref="M27" si="39">COUNTIF(X$3:AG$3,CONCATENATE("=",TEXT($A27,"d")))</f>
        <v>1</v>
      </c>
      <c r="N27" s="7">
        <f t="shared" ref="N27" si="40">(SUM(X27:AB27)+SUM(AH27:AT27))/(COUNT(X27:AB27)+COUNT(AH27:AT27))</f>
        <v>57.264444444444443</v>
      </c>
      <c r="O27" s="4">
        <f t="shared" ref="O27" si="41">COUNTIF(AH$3:AT$3,CONCATENATE("=",TEXT($A27,"d")))+COUNTIF(X$3:AB$3,CONCATENATE("=",TEXT($A27,"d")))</f>
        <v>3</v>
      </c>
      <c r="P27" s="7">
        <f t="shared" ref="P27" si="42">(SUM(AC27:AG27)+SUM(AU27:BH27))/(COUNT(AC27:AG27)+COUNT(AU27:BH27))</f>
        <v>49.517368421052637</v>
      </c>
      <c r="Q27" s="4">
        <f t="shared" ref="Q27" si="43">COUNTIF(AU$3:BH$3,CONCATENATE("=",TEXT($A27,"d")))+COUNTIF(AC$3:AG$3,CONCATENATE("=",TEXT($A27,"d")))</f>
        <v>2</v>
      </c>
      <c r="S27">
        <v>190</v>
      </c>
      <c r="T27" s="2">
        <v>52594.2</v>
      </c>
      <c r="U27" s="2">
        <v>2258.3000000000002</v>
      </c>
      <c r="V27" s="2">
        <v>91.25</v>
      </c>
      <c r="W27" s="1">
        <v>53.29</v>
      </c>
      <c r="X27" s="6">
        <v>85.47</v>
      </c>
      <c r="Y27" s="6">
        <v>71.58</v>
      </c>
      <c r="Z27" s="6">
        <v>69.430000000000007</v>
      </c>
      <c r="AA27" s="6">
        <v>30.62</v>
      </c>
      <c r="AB27" s="6">
        <v>9.94</v>
      </c>
      <c r="AC27" s="6">
        <v>34.96</v>
      </c>
      <c r="AD27" s="6">
        <v>50.76</v>
      </c>
      <c r="AE27" s="6">
        <v>53.47</v>
      </c>
      <c r="AF27" s="6">
        <v>83.81</v>
      </c>
      <c r="AG27" s="6">
        <v>33.35</v>
      </c>
      <c r="AH27">
        <v>97.4</v>
      </c>
      <c r="AI27">
        <v>90.54</v>
      </c>
      <c r="AJ27">
        <v>50.37</v>
      </c>
      <c r="AK27">
        <v>99.14</v>
      </c>
      <c r="AL27">
        <v>20.11</v>
      </c>
      <c r="AM27">
        <v>17.739999999999998</v>
      </c>
      <c r="AN27">
        <v>65.02</v>
      </c>
      <c r="AO27">
        <v>21.06</v>
      </c>
      <c r="AP27">
        <v>71.209999999999994</v>
      </c>
      <c r="AQ27">
        <v>15.89</v>
      </c>
      <c r="AR27">
        <v>51.15</v>
      </c>
      <c r="AS27">
        <v>75.680000000000007</v>
      </c>
      <c r="AT27">
        <v>88.41</v>
      </c>
      <c r="AU27">
        <v>27.22</v>
      </c>
      <c r="AV27">
        <v>93.97</v>
      </c>
      <c r="AW27">
        <v>41.38</v>
      </c>
      <c r="AX27">
        <v>19.760000000000002</v>
      </c>
      <c r="AY27">
        <v>49.16</v>
      </c>
      <c r="AZ27">
        <v>41.82</v>
      </c>
      <c r="BA27">
        <v>60.05</v>
      </c>
      <c r="BB27">
        <v>84.7</v>
      </c>
      <c r="BC27">
        <v>17.260000000000002</v>
      </c>
      <c r="BD27">
        <v>24.2</v>
      </c>
      <c r="BE27">
        <v>75.75</v>
      </c>
      <c r="BF27">
        <v>68.44</v>
      </c>
      <c r="BG27">
        <v>42.44</v>
      </c>
      <c r="BH27">
        <v>38.33</v>
      </c>
      <c r="BK27" t="str">
        <f t="shared" si="8"/>
        <v>VoterUCBT (plain UCBT : plain POKER)</v>
      </c>
    </row>
    <row r="28" spans="1:63" x14ac:dyDescent="0.25">
      <c r="A28">
        <f t="shared" si="0"/>
        <v>21</v>
      </c>
    </row>
    <row r="29" spans="1:63" x14ac:dyDescent="0.25">
      <c r="A29">
        <f t="shared" si="0"/>
        <v>22</v>
      </c>
    </row>
    <row r="30" spans="1:63" x14ac:dyDescent="0.25">
      <c r="A30">
        <f t="shared" si="0"/>
        <v>23</v>
      </c>
    </row>
    <row r="31" spans="1:63" x14ac:dyDescent="0.25">
      <c r="A31">
        <f t="shared" si="0"/>
        <v>24</v>
      </c>
    </row>
    <row r="32" spans="1:63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</sheetData>
  <conditionalFormatting sqref="AN17:AN27 AN8:AN15">
    <cfRule type="top10" dxfId="197" priority="95" percent="1" rank="20"/>
  </conditionalFormatting>
  <conditionalFormatting sqref="AN16">
    <cfRule type="top10" dxfId="171" priority="58" percent="1" rank="20"/>
  </conditionalFormatting>
  <conditionalFormatting sqref="X61:X84">
    <cfRule type="top10" priority="37" rank="20"/>
  </conditionalFormatting>
  <conditionalFormatting sqref="X8:X60">
    <cfRule type="top10" dxfId="150" priority="36" percent="1" rank="20"/>
  </conditionalFormatting>
  <conditionalFormatting sqref="Y8:Y60">
    <cfRule type="top10" dxfId="149" priority="35" percent="1" rank="20"/>
  </conditionalFormatting>
  <conditionalFormatting sqref="Z8:Z60">
    <cfRule type="top10" dxfId="148" priority="34" percent="1" rank="20"/>
  </conditionalFormatting>
  <conditionalFormatting sqref="AA8:AA60">
    <cfRule type="top10" dxfId="147" priority="33" percent="1" rank="20"/>
  </conditionalFormatting>
  <conditionalFormatting sqref="AB8:AB60">
    <cfRule type="top10" dxfId="146" priority="32" percent="1" rank="20"/>
  </conditionalFormatting>
  <conditionalFormatting sqref="AC8:AC60">
    <cfRule type="top10" dxfId="145" priority="31" percent="1" rank="20"/>
  </conditionalFormatting>
  <conditionalFormatting sqref="AD8:AD60">
    <cfRule type="top10" dxfId="144" priority="30" percent="1" rank="20"/>
  </conditionalFormatting>
  <conditionalFormatting sqref="AE8:AE60">
    <cfRule type="top10" dxfId="143" priority="29" percent="1" rank="20"/>
  </conditionalFormatting>
  <conditionalFormatting sqref="AF8:AF60">
    <cfRule type="top10" dxfId="142" priority="28" percent="1" rank="20"/>
  </conditionalFormatting>
  <conditionalFormatting sqref="AG8:AG60">
    <cfRule type="top10" dxfId="141" priority="27" percent="1" rank="20"/>
  </conditionalFormatting>
  <conditionalFormatting sqref="AH8:AH60">
    <cfRule type="top10" dxfId="55" priority="26" percent="1" rank="20"/>
  </conditionalFormatting>
  <conditionalFormatting sqref="AI8:AI60">
    <cfRule type="top10" dxfId="54" priority="25" percent="1" rank="20"/>
  </conditionalFormatting>
  <conditionalFormatting sqref="AJ8:AJ60">
    <cfRule type="top10" dxfId="52" priority="24" percent="1" rank="20"/>
  </conditionalFormatting>
  <conditionalFormatting sqref="AK8:AK60">
    <cfRule type="top10" dxfId="50" priority="23" percent="1" rank="20"/>
  </conditionalFormatting>
  <conditionalFormatting sqref="AL8:AL60">
    <cfRule type="top10" dxfId="48" priority="22" percent="1" rank="20"/>
  </conditionalFormatting>
  <conditionalFormatting sqref="AM8:AM60">
    <cfRule type="top10" dxfId="46" priority="21" percent="1" rank="20"/>
  </conditionalFormatting>
  <conditionalFormatting sqref="AO8:AO60">
    <cfRule type="top10" dxfId="41" priority="20" percent="1" rank="20"/>
  </conditionalFormatting>
  <conditionalFormatting sqref="AP8:AP60">
    <cfRule type="top10" dxfId="39" priority="19" percent="1" rank="20"/>
  </conditionalFormatting>
  <conditionalFormatting sqref="AQ8:AQ60">
    <cfRule type="top10" dxfId="37" priority="18" percent="1" rank="20"/>
  </conditionalFormatting>
  <conditionalFormatting sqref="AR8:AR60">
    <cfRule type="top10" dxfId="35" priority="17" percent="1" rank="20"/>
  </conditionalFormatting>
  <conditionalFormatting sqref="AS8:AS60">
    <cfRule type="top10" dxfId="33" priority="16" percent="1" rank="20"/>
  </conditionalFormatting>
  <conditionalFormatting sqref="AT8:AT60">
    <cfRule type="top10" dxfId="31" priority="15" percent="1" rank="20"/>
  </conditionalFormatting>
  <conditionalFormatting sqref="AU8:AU60">
    <cfRule type="top10" dxfId="29" priority="14" percent="1" rank="20"/>
  </conditionalFormatting>
  <conditionalFormatting sqref="AV8:AV60">
    <cfRule type="top10" dxfId="27" priority="13" percent="1" rank="20"/>
  </conditionalFormatting>
  <conditionalFormatting sqref="AW8:AW60">
    <cfRule type="top10" dxfId="25" priority="12" percent="1" rank="20"/>
  </conditionalFormatting>
  <conditionalFormatting sqref="AX8:AX60">
    <cfRule type="top10" dxfId="23" priority="11" percent="1" rank="20"/>
  </conditionalFormatting>
  <conditionalFormatting sqref="AY8:AY60">
    <cfRule type="top10" dxfId="21" priority="10" percent="1" rank="20"/>
  </conditionalFormatting>
  <conditionalFormatting sqref="AZ8:AZ60">
    <cfRule type="top10" dxfId="19" priority="9" percent="1" rank="20"/>
  </conditionalFormatting>
  <conditionalFormatting sqref="BA8:BA60">
    <cfRule type="top10" dxfId="17" priority="8" percent="1" rank="20"/>
  </conditionalFormatting>
  <conditionalFormatting sqref="BB8:BB60">
    <cfRule type="top10" dxfId="15" priority="7" percent="1" rank="20"/>
  </conditionalFormatting>
  <conditionalFormatting sqref="BC8:BC60">
    <cfRule type="top10" dxfId="13" priority="6" percent="1" rank="20"/>
  </conditionalFormatting>
  <conditionalFormatting sqref="BD8:BD60">
    <cfRule type="top10" dxfId="11" priority="5" percent="1" rank="20"/>
  </conditionalFormatting>
  <conditionalFormatting sqref="BE8:BE60">
    <cfRule type="top10" dxfId="9" priority="4" percent="1" rank="20"/>
  </conditionalFormatting>
  <conditionalFormatting sqref="BF8:BF60">
    <cfRule type="top10" dxfId="7" priority="3" percent="1" rank="20"/>
  </conditionalFormatting>
  <conditionalFormatting sqref="BG8:BG60">
    <cfRule type="top10" dxfId="3" priority="2" percent="1" rank="20"/>
  </conditionalFormatting>
  <conditionalFormatting sqref="BH8:BH60">
    <cfRule type="top10" dxfId="1" priority="1" percent="1" rank="20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2014-11-11T18:31:13Z</dcterms:modified>
</cp:coreProperties>
</file>