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23.bin" ContentType="application/vnd.openxmlformats-officedocument.spreadsheetml.customProperty"/>
  <Override PartName="/xl/customProperty2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24226"/>
  <mc:AlternateContent xmlns:mc="http://schemas.openxmlformats.org/markup-compatibility/2006">
    <mc:Choice Requires="x15">
      <x15ac:absPath xmlns:x15ac="http://schemas.microsoft.com/office/spreadsheetml/2010/11/ac" url="C:\Users\crisa\Desktop\Bitbucket\anti-theft-system-for-vehicle\doc\"/>
    </mc:Choice>
  </mc:AlternateContent>
  <xr:revisionPtr revIDLastSave="0" documentId="13_ncr:1_{D884E251-666A-43D4-93B1-A93125231177}" xr6:coauthVersionLast="47" xr6:coauthVersionMax="47" xr10:uidLastSave="{00000000-0000-0000-0000-000000000000}"/>
  <bookViews>
    <workbookView xWindow="-108" yWindow="-108" windowWidth="23256" windowHeight="12456" tabRatio="897" activeTab="3"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258" i="7" l="1"/>
  <c r="A4" i="7"/>
  <c r="B4" i="7"/>
  <c r="C4" i="7"/>
  <c r="D4" i="7"/>
  <c r="E4" i="7"/>
  <c r="F4" i="7"/>
  <c r="G4" i="7"/>
  <c r="H4" i="7"/>
  <c r="I4" i="7"/>
  <c r="J4" i="7"/>
  <c r="K4" i="7"/>
  <c r="L4" i="7"/>
  <c r="M4" i="7"/>
  <c r="N4" i="7"/>
  <c r="O4" i="7"/>
  <c r="P4" i="7"/>
  <c r="Q4" i="7"/>
  <c r="R4" i="7"/>
  <c r="S4" i="7"/>
  <c r="T4" i="7"/>
  <c r="U4" i="7"/>
  <c r="V4" i="7"/>
  <c r="W4" i="7"/>
  <c r="X4" i="7"/>
  <c r="Y4" i="7"/>
  <c r="Z4" i="7"/>
  <c r="A5" i="7"/>
  <c r="B5" i="7"/>
  <c r="C5" i="7"/>
  <c r="D5" i="7"/>
  <c r="E5" i="7"/>
  <c r="F5" i="7"/>
  <c r="G5" i="7"/>
  <c r="H5" i="7"/>
  <c r="I5" i="7"/>
  <c r="J5" i="7"/>
  <c r="K5" i="7"/>
  <c r="L5" i="7"/>
  <c r="M5" i="7"/>
  <c r="N5" i="7"/>
  <c r="O5" i="7"/>
  <c r="P5" i="7"/>
  <c r="Q5" i="7"/>
  <c r="R5" i="7"/>
  <c r="S5" i="7"/>
  <c r="T5" i="7"/>
  <c r="U5" i="7"/>
  <c r="V5" i="7"/>
  <c r="W5" i="7"/>
  <c r="X5" i="7"/>
  <c r="Y5" i="7"/>
  <c r="Z5" i="7"/>
  <c r="A6" i="7"/>
  <c r="B6" i="7"/>
  <c r="C6" i="7"/>
  <c r="D6" i="7"/>
  <c r="E6" i="7"/>
  <c r="F6" i="7"/>
  <c r="G6" i="7"/>
  <c r="H6" i="7"/>
  <c r="I6" i="7"/>
  <c r="J6" i="7"/>
  <c r="K6" i="7"/>
  <c r="L6" i="7"/>
  <c r="M6" i="7"/>
  <c r="N6" i="7"/>
  <c r="O6" i="7"/>
  <c r="P6" i="7"/>
  <c r="Q6" i="7"/>
  <c r="R6" i="7"/>
  <c r="S6" i="7"/>
  <c r="T6" i="7"/>
  <c r="U6" i="7"/>
  <c r="V6" i="7"/>
  <c r="W6" i="7"/>
  <c r="X6" i="7"/>
  <c r="Y6" i="7"/>
  <c r="Z6" i="7"/>
  <c r="A7" i="7"/>
  <c r="B7" i="7"/>
  <c r="C7" i="7"/>
  <c r="D7" i="7"/>
  <c r="E7" i="7"/>
  <c r="F7" i="7"/>
  <c r="G7" i="7"/>
  <c r="H7" i="7"/>
  <c r="I7" i="7"/>
  <c r="J7" i="7"/>
  <c r="K7" i="7"/>
  <c r="L7" i="7"/>
  <c r="M7" i="7"/>
  <c r="N7" i="7"/>
  <c r="O7" i="7"/>
  <c r="P7" i="7"/>
  <c r="Q7" i="7"/>
  <c r="R7" i="7"/>
  <c r="S7" i="7"/>
  <c r="T7" i="7"/>
  <c r="U7" i="7"/>
  <c r="V7" i="7"/>
  <c r="W7" i="7"/>
  <c r="X7" i="7"/>
  <c r="Y7" i="7"/>
  <c r="Z7" i="7"/>
  <c r="A8" i="7"/>
  <c r="B8" i="7"/>
  <c r="C8" i="7"/>
  <c r="D8" i="7"/>
  <c r="E8" i="7"/>
  <c r="F8" i="7"/>
  <c r="G8" i="7"/>
  <c r="H8" i="7"/>
  <c r="I8" i="7"/>
  <c r="J8" i="7"/>
  <c r="K8" i="7"/>
  <c r="L8" i="7"/>
  <c r="M8" i="7"/>
  <c r="N8" i="7"/>
  <c r="O8" i="7"/>
  <c r="P8" i="7"/>
  <c r="Q8" i="7"/>
  <c r="R8" i="7"/>
  <c r="S8" i="7"/>
  <c r="T8" i="7"/>
  <c r="U8" i="7"/>
  <c r="V8" i="7"/>
  <c r="W8" i="7"/>
  <c r="X8" i="7"/>
  <c r="Y8" i="7"/>
  <c r="Z8" i="7"/>
  <c r="A9" i="7"/>
  <c r="B9" i="7"/>
  <c r="C9" i="7"/>
  <c r="D9" i="7"/>
  <c r="E9" i="7"/>
  <c r="F9" i="7"/>
  <c r="G9" i="7"/>
  <c r="H9" i="7"/>
  <c r="I9" i="7"/>
  <c r="J9" i="7"/>
  <c r="K9" i="7"/>
  <c r="L9" i="7"/>
  <c r="M9" i="7"/>
  <c r="N9" i="7"/>
  <c r="O9" i="7"/>
  <c r="P9" i="7"/>
  <c r="Q9" i="7"/>
  <c r="R9" i="7"/>
  <c r="S9" i="7"/>
  <c r="T9" i="7"/>
  <c r="U9" i="7"/>
  <c r="V9" i="7"/>
  <c r="W9" i="7"/>
  <c r="X9" i="7"/>
  <c r="Y9" i="7"/>
  <c r="Z9" i="7"/>
  <c r="A10" i="7"/>
  <c r="B10" i="7"/>
  <c r="C10" i="7"/>
  <c r="D10" i="7"/>
  <c r="E10" i="7"/>
  <c r="F10" i="7"/>
  <c r="G10" i="7"/>
  <c r="H10" i="7"/>
  <c r="I10" i="7"/>
  <c r="J10" i="7"/>
  <c r="K10" i="7"/>
  <c r="L10" i="7"/>
  <c r="M10" i="7"/>
  <c r="N10" i="7"/>
  <c r="O10" i="7"/>
  <c r="P10" i="7"/>
  <c r="Q10" i="7"/>
  <c r="R10" i="7"/>
  <c r="S10" i="7"/>
  <c r="T10" i="7"/>
  <c r="U10" i="7"/>
  <c r="V10" i="7"/>
  <c r="W10" i="7"/>
  <c r="X10" i="7"/>
  <c r="Y10" i="7"/>
  <c r="Z10" i="7"/>
  <c r="A11" i="7"/>
  <c r="B11" i="7"/>
  <c r="C11" i="7"/>
  <c r="D11" i="7"/>
  <c r="E11" i="7"/>
  <c r="F11" i="7"/>
  <c r="G11" i="7"/>
  <c r="H11" i="7"/>
  <c r="I11" i="7"/>
  <c r="J11" i="7"/>
  <c r="K11" i="7"/>
  <c r="L11" i="7"/>
  <c r="M11" i="7"/>
  <c r="N11" i="7"/>
  <c r="O11" i="7"/>
  <c r="P11" i="7"/>
  <c r="Q11" i="7"/>
  <c r="R11" i="7"/>
  <c r="S11" i="7"/>
  <c r="T11" i="7"/>
  <c r="U11" i="7"/>
  <c r="V11" i="7"/>
  <c r="W11" i="7"/>
  <c r="X11" i="7"/>
  <c r="Y11" i="7"/>
  <c r="Z11" i="7"/>
  <c r="A12" i="7"/>
  <c r="B12" i="7"/>
  <c r="C12" i="7"/>
  <c r="D12" i="7"/>
  <c r="E12" i="7"/>
  <c r="F12" i="7"/>
  <c r="G12" i="7"/>
  <c r="H12" i="7"/>
  <c r="I12" i="7"/>
  <c r="J12" i="7"/>
  <c r="K12" i="7"/>
  <c r="L12" i="7"/>
  <c r="M12" i="7"/>
  <c r="N12" i="7"/>
  <c r="O12" i="7"/>
  <c r="P12" i="7"/>
  <c r="Q12" i="7"/>
  <c r="R12" i="7"/>
  <c r="S12" i="7"/>
  <c r="T12" i="7"/>
  <c r="U12" i="7"/>
  <c r="V12" i="7"/>
  <c r="W12" i="7"/>
  <c r="X12" i="7"/>
  <c r="Y12" i="7"/>
  <c r="Z12" i="7"/>
  <c r="A13" i="7"/>
  <c r="B13" i="7"/>
  <c r="C13" i="7"/>
  <c r="D13" i="7"/>
  <c r="E13" i="7"/>
  <c r="F13" i="7"/>
  <c r="G13" i="7"/>
  <c r="H13" i="7"/>
  <c r="I13" i="7"/>
  <c r="J13" i="7"/>
  <c r="K13" i="7"/>
  <c r="L13" i="7"/>
  <c r="M13" i="7"/>
  <c r="N13" i="7"/>
  <c r="O13" i="7"/>
  <c r="P13" i="7"/>
  <c r="Q13" i="7"/>
  <c r="R13" i="7"/>
  <c r="S13" i="7"/>
  <c r="T13" i="7"/>
  <c r="U13" i="7"/>
  <c r="V13" i="7"/>
  <c r="W13" i="7"/>
  <c r="X13" i="7"/>
  <c r="Y13" i="7"/>
  <c r="Z13" i="7"/>
  <c r="A14" i="7"/>
  <c r="B14" i="7"/>
  <c r="C14" i="7"/>
  <c r="D14" i="7"/>
  <c r="E14" i="7"/>
  <c r="F14" i="7"/>
  <c r="G14" i="7"/>
  <c r="H14" i="7"/>
  <c r="I14" i="7"/>
  <c r="J14" i="7"/>
  <c r="K14" i="7"/>
  <c r="L14" i="7"/>
  <c r="M14" i="7"/>
  <c r="N14" i="7"/>
  <c r="O14" i="7"/>
  <c r="P14" i="7"/>
  <c r="Q14" i="7"/>
  <c r="R14" i="7"/>
  <c r="S14" i="7"/>
  <c r="T14" i="7"/>
  <c r="U14" i="7"/>
  <c r="V14" i="7"/>
  <c r="W14" i="7"/>
  <c r="X14" i="7"/>
  <c r="Y14" i="7"/>
  <c r="Z14" i="7"/>
  <c r="A15" i="7"/>
  <c r="B15" i="7"/>
  <c r="C15" i="7"/>
  <c r="D15" i="7"/>
  <c r="E15" i="7"/>
  <c r="F15" i="7"/>
  <c r="G15" i="7"/>
  <c r="H15" i="7"/>
  <c r="I15" i="7"/>
  <c r="J15" i="7"/>
  <c r="K15" i="7"/>
  <c r="L15" i="7"/>
  <c r="M15" i="7"/>
  <c r="N15" i="7"/>
  <c r="O15" i="7"/>
  <c r="P15" i="7"/>
  <c r="Q15" i="7"/>
  <c r="R15" i="7"/>
  <c r="S15" i="7"/>
  <c r="T15" i="7"/>
  <c r="U15" i="7"/>
  <c r="V15" i="7"/>
  <c r="W15" i="7"/>
  <c r="X15" i="7"/>
  <c r="Y15" i="7"/>
  <c r="Z15" i="7"/>
  <c r="A16" i="7"/>
  <c r="B16" i="7"/>
  <c r="C16" i="7"/>
  <c r="D16" i="7"/>
  <c r="E16" i="7"/>
  <c r="F16" i="7"/>
  <c r="G16" i="7"/>
  <c r="H16" i="7"/>
  <c r="I16" i="7"/>
  <c r="J16" i="7"/>
  <c r="K16" i="7"/>
  <c r="L16" i="7"/>
  <c r="M16" i="7"/>
  <c r="N16" i="7"/>
  <c r="O16" i="7"/>
  <c r="P16" i="7"/>
  <c r="Q16" i="7"/>
  <c r="R16" i="7"/>
  <c r="S16" i="7"/>
  <c r="T16" i="7"/>
  <c r="U16" i="7"/>
  <c r="V16" i="7"/>
  <c r="W16" i="7"/>
  <c r="X16" i="7"/>
  <c r="Y16" i="7"/>
  <c r="Z16" i="7"/>
  <c r="A17" i="7"/>
  <c r="B17" i="7"/>
  <c r="C17" i="7"/>
  <c r="D17" i="7"/>
  <c r="E17" i="7"/>
  <c r="F17" i="7"/>
  <c r="G17" i="7"/>
  <c r="H17" i="7"/>
  <c r="I17" i="7"/>
  <c r="J17" i="7"/>
  <c r="K17" i="7"/>
  <c r="L17" i="7"/>
  <c r="M17" i="7"/>
  <c r="N17" i="7"/>
  <c r="O17" i="7"/>
  <c r="P17" i="7"/>
  <c r="Q17" i="7"/>
  <c r="R17" i="7"/>
  <c r="S17" i="7"/>
  <c r="T17" i="7"/>
  <c r="U17" i="7"/>
  <c r="V17" i="7"/>
  <c r="W17" i="7"/>
  <c r="X17" i="7"/>
  <c r="Y17" i="7"/>
  <c r="Z17" i="7"/>
  <c r="A18" i="7"/>
  <c r="B18" i="7"/>
  <c r="C18" i="7"/>
  <c r="D18" i="7"/>
  <c r="E18" i="7"/>
  <c r="F18" i="7"/>
  <c r="G18" i="7"/>
  <c r="H18" i="7"/>
  <c r="I18" i="7"/>
  <c r="J18" i="7"/>
  <c r="K18" i="7"/>
  <c r="L18" i="7"/>
  <c r="M18" i="7"/>
  <c r="N18" i="7"/>
  <c r="O18" i="7"/>
  <c r="P18" i="7"/>
  <c r="Q18" i="7"/>
  <c r="R18" i="7"/>
  <c r="S18" i="7"/>
  <c r="T18" i="7"/>
  <c r="U18" i="7"/>
  <c r="V18" i="7"/>
  <c r="W18" i="7"/>
  <c r="X18" i="7"/>
  <c r="Y18" i="7"/>
  <c r="Z18" i="7"/>
  <c r="A19" i="7"/>
  <c r="B19" i="7"/>
  <c r="C19" i="7"/>
  <c r="D19" i="7"/>
  <c r="E19" i="7"/>
  <c r="F19" i="7"/>
  <c r="G19" i="7"/>
  <c r="H19" i="7"/>
  <c r="I19" i="7"/>
  <c r="J19" i="7"/>
  <c r="K19" i="7"/>
  <c r="L19" i="7"/>
  <c r="M19" i="7"/>
  <c r="N19" i="7"/>
  <c r="O19" i="7"/>
  <c r="P19" i="7"/>
  <c r="Q19" i="7"/>
  <c r="R19" i="7"/>
  <c r="S19" i="7"/>
  <c r="T19" i="7"/>
  <c r="U19" i="7"/>
  <c r="V19" i="7"/>
  <c r="W19" i="7"/>
  <c r="X19" i="7"/>
  <c r="Y19" i="7"/>
  <c r="Z19" i="7"/>
  <c r="A20" i="7"/>
  <c r="B20" i="7"/>
  <c r="C20" i="7"/>
  <c r="D20" i="7"/>
  <c r="E20" i="7"/>
  <c r="F20" i="7"/>
  <c r="G20" i="7"/>
  <c r="H20" i="7"/>
  <c r="I20" i="7"/>
  <c r="J20" i="7"/>
  <c r="K20" i="7"/>
  <c r="L20" i="7"/>
  <c r="M20" i="7"/>
  <c r="N20" i="7"/>
  <c r="O20" i="7"/>
  <c r="P20" i="7"/>
  <c r="Q20" i="7"/>
  <c r="R20" i="7"/>
  <c r="S20" i="7"/>
  <c r="T20" i="7"/>
  <c r="U20" i="7"/>
  <c r="V20" i="7"/>
  <c r="W20" i="7"/>
  <c r="X20" i="7"/>
  <c r="Y20" i="7"/>
  <c r="Z20" i="7"/>
  <c r="A21" i="7"/>
  <c r="B21" i="7"/>
  <c r="C21" i="7"/>
  <c r="D21" i="7"/>
  <c r="E21" i="7"/>
  <c r="F21" i="7"/>
  <c r="G21" i="7"/>
  <c r="H21" i="7"/>
  <c r="I21" i="7"/>
  <c r="J21" i="7"/>
  <c r="K21" i="7"/>
  <c r="L21" i="7"/>
  <c r="M21" i="7"/>
  <c r="N21" i="7"/>
  <c r="O21" i="7"/>
  <c r="P21" i="7"/>
  <c r="Q21" i="7"/>
  <c r="R21" i="7"/>
  <c r="S21" i="7"/>
  <c r="T21" i="7"/>
  <c r="U21" i="7"/>
  <c r="V21" i="7"/>
  <c r="W21" i="7"/>
  <c r="X21" i="7"/>
  <c r="Y21" i="7"/>
  <c r="Z21" i="7"/>
  <c r="A22" i="7"/>
  <c r="B22" i="7"/>
  <c r="C22" i="7"/>
  <c r="D22" i="7"/>
  <c r="E22" i="7"/>
  <c r="F22" i="7"/>
  <c r="G22" i="7"/>
  <c r="H22" i="7"/>
  <c r="I22" i="7"/>
  <c r="J22" i="7"/>
  <c r="K22" i="7"/>
  <c r="L22" i="7"/>
  <c r="M22" i="7"/>
  <c r="N22" i="7"/>
  <c r="O22" i="7"/>
  <c r="P22" i="7"/>
  <c r="Q22" i="7"/>
  <c r="R22" i="7"/>
  <c r="S22" i="7"/>
  <c r="T22" i="7"/>
  <c r="U22" i="7"/>
  <c r="V22" i="7"/>
  <c r="W22" i="7"/>
  <c r="X22" i="7"/>
  <c r="Y22" i="7"/>
  <c r="Z22" i="7"/>
  <c r="A23" i="7"/>
  <c r="B23" i="7"/>
  <c r="C23" i="7"/>
  <c r="D23" i="7"/>
  <c r="E23" i="7"/>
  <c r="F23" i="7"/>
  <c r="G23" i="7"/>
  <c r="H23" i="7"/>
  <c r="I23" i="7"/>
  <c r="J23" i="7"/>
  <c r="K23" i="7"/>
  <c r="L23" i="7"/>
  <c r="M23" i="7"/>
  <c r="N23" i="7"/>
  <c r="O23" i="7"/>
  <c r="P23" i="7"/>
  <c r="Q23" i="7"/>
  <c r="R23" i="7"/>
  <c r="S23" i="7"/>
  <c r="T23" i="7"/>
  <c r="U23" i="7"/>
  <c r="V23" i="7"/>
  <c r="W23" i="7"/>
  <c r="X23" i="7"/>
  <c r="Y23" i="7"/>
  <c r="Z23" i="7"/>
  <c r="A24" i="7"/>
  <c r="B24" i="7"/>
  <c r="C24" i="7"/>
  <c r="D24" i="7"/>
  <c r="E24" i="7"/>
  <c r="F24" i="7"/>
  <c r="G24" i="7"/>
  <c r="H24" i="7"/>
  <c r="I24" i="7"/>
  <c r="J24" i="7"/>
  <c r="K24" i="7"/>
  <c r="L24" i="7"/>
  <c r="M24" i="7"/>
  <c r="N24" i="7"/>
  <c r="O24" i="7"/>
  <c r="P24" i="7"/>
  <c r="Q24" i="7"/>
  <c r="R24" i="7"/>
  <c r="S24" i="7"/>
  <c r="T24" i="7"/>
  <c r="U24" i="7"/>
  <c r="V24" i="7"/>
  <c r="W24" i="7"/>
  <c r="X24" i="7"/>
  <c r="Y24" i="7"/>
  <c r="Z24" i="7"/>
  <c r="A25" i="7"/>
  <c r="B25" i="7"/>
  <c r="C25" i="7"/>
  <c r="D25" i="7"/>
  <c r="E25" i="7"/>
  <c r="F25" i="7"/>
  <c r="G25" i="7"/>
  <c r="H25" i="7"/>
  <c r="I25" i="7"/>
  <c r="J25" i="7"/>
  <c r="K25" i="7"/>
  <c r="L25" i="7"/>
  <c r="M25" i="7"/>
  <c r="N25" i="7"/>
  <c r="O25" i="7"/>
  <c r="P25" i="7"/>
  <c r="Q25" i="7"/>
  <c r="R25" i="7"/>
  <c r="S25" i="7"/>
  <c r="T25" i="7"/>
  <c r="U25" i="7"/>
  <c r="V25" i="7"/>
  <c r="W25" i="7"/>
  <c r="X25" i="7"/>
  <c r="Y25" i="7"/>
  <c r="Z25" i="7"/>
  <c r="A26" i="7"/>
  <c r="B26" i="7"/>
  <c r="C26" i="7"/>
  <c r="D26" i="7"/>
  <c r="E26" i="7"/>
  <c r="F26" i="7"/>
  <c r="G26" i="7"/>
  <c r="H26" i="7"/>
  <c r="I26" i="7"/>
  <c r="J26" i="7"/>
  <c r="K26" i="7"/>
  <c r="L26" i="7"/>
  <c r="M26" i="7"/>
  <c r="N26" i="7"/>
  <c r="O26" i="7"/>
  <c r="P26" i="7"/>
  <c r="Q26" i="7"/>
  <c r="R26" i="7"/>
  <c r="S26" i="7"/>
  <c r="T26" i="7"/>
  <c r="U26" i="7"/>
  <c r="V26" i="7"/>
  <c r="W26" i="7"/>
  <c r="X26" i="7"/>
  <c r="Y26" i="7"/>
  <c r="Z26" i="7"/>
  <c r="A27" i="7"/>
  <c r="B27" i="7"/>
  <c r="C27" i="7"/>
  <c r="D27" i="7"/>
  <c r="E27" i="7"/>
  <c r="F27" i="7"/>
  <c r="G27" i="7"/>
  <c r="H27" i="7"/>
  <c r="I27" i="7"/>
  <c r="J27" i="7"/>
  <c r="K27" i="7"/>
  <c r="L27" i="7"/>
  <c r="M27" i="7"/>
  <c r="N27" i="7"/>
  <c r="O27" i="7"/>
  <c r="P27" i="7"/>
  <c r="Q27" i="7"/>
  <c r="R27" i="7"/>
  <c r="S27" i="7"/>
  <c r="T27" i="7"/>
  <c r="U27" i="7"/>
  <c r="V27" i="7"/>
  <c r="W27" i="7"/>
  <c r="X27" i="7"/>
  <c r="Y27" i="7"/>
  <c r="Z27" i="7"/>
  <c r="A28" i="7"/>
  <c r="B28" i="7"/>
  <c r="C28" i="7"/>
  <c r="D28" i="7"/>
  <c r="E28" i="7"/>
  <c r="F28" i="7"/>
  <c r="G28" i="7"/>
  <c r="H28" i="7"/>
  <c r="I28" i="7"/>
  <c r="J28" i="7"/>
  <c r="K28" i="7"/>
  <c r="L28" i="7"/>
  <c r="M28" i="7"/>
  <c r="N28" i="7"/>
  <c r="O28" i="7"/>
  <c r="P28" i="7"/>
  <c r="Q28" i="7"/>
  <c r="R28" i="7"/>
  <c r="S28" i="7"/>
  <c r="T28" i="7"/>
  <c r="U28" i="7"/>
  <c r="V28" i="7"/>
  <c r="W28" i="7"/>
  <c r="X28" i="7"/>
  <c r="Y28" i="7"/>
  <c r="Z28" i="7"/>
  <c r="A29" i="7"/>
  <c r="B29" i="7"/>
  <c r="C29" i="7"/>
  <c r="D29" i="7"/>
  <c r="E29" i="7"/>
  <c r="F29" i="7"/>
  <c r="G29" i="7"/>
  <c r="H29" i="7"/>
  <c r="I29" i="7"/>
  <c r="J29" i="7"/>
  <c r="K29" i="7"/>
  <c r="L29" i="7"/>
  <c r="M29" i="7"/>
  <c r="N29" i="7"/>
  <c r="O29" i="7"/>
  <c r="P29" i="7"/>
  <c r="Q29" i="7"/>
  <c r="R29" i="7"/>
  <c r="S29" i="7"/>
  <c r="T29" i="7"/>
  <c r="U29" i="7"/>
  <c r="V29" i="7"/>
  <c r="W29" i="7"/>
  <c r="X29" i="7"/>
  <c r="Y29" i="7"/>
  <c r="Z29" i="7"/>
  <c r="A30" i="7"/>
  <c r="B30" i="7"/>
  <c r="C30" i="7"/>
  <c r="D30" i="7"/>
  <c r="E30" i="7"/>
  <c r="F30" i="7"/>
  <c r="G30" i="7"/>
  <c r="H30" i="7"/>
  <c r="I30" i="7"/>
  <c r="J30" i="7"/>
  <c r="K30" i="7"/>
  <c r="L30" i="7"/>
  <c r="M30" i="7"/>
  <c r="N30" i="7"/>
  <c r="O30" i="7"/>
  <c r="P30" i="7"/>
  <c r="Q30" i="7"/>
  <c r="R30" i="7"/>
  <c r="S30" i="7"/>
  <c r="T30" i="7"/>
  <c r="U30" i="7"/>
  <c r="V30" i="7"/>
  <c r="W30" i="7"/>
  <c r="X30" i="7"/>
  <c r="Y30" i="7"/>
  <c r="Z30" i="7"/>
  <c r="A31" i="7"/>
  <c r="B31" i="7"/>
  <c r="C31" i="7"/>
  <c r="D31" i="7"/>
  <c r="E31" i="7"/>
  <c r="F31" i="7"/>
  <c r="G31" i="7"/>
  <c r="H31" i="7"/>
  <c r="I31" i="7"/>
  <c r="J31" i="7"/>
  <c r="K31" i="7"/>
  <c r="L31" i="7"/>
  <c r="M31" i="7"/>
  <c r="N31" i="7"/>
  <c r="O31" i="7"/>
  <c r="P31" i="7"/>
  <c r="Q31" i="7"/>
  <c r="R31" i="7"/>
  <c r="S31" i="7"/>
  <c r="T31" i="7"/>
  <c r="U31" i="7"/>
  <c r="V31" i="7"/>
  <c r="W31" i="7"/>
  <c r="X31" i="7"/>
  <c r="Y31" i="7"/>
  <c r="Z31" i="7"/>
  <c r="A32" i="7"/>
  <c r="B32" i="7"/>
  <c r="C32" i="7"/>
  <c r="D32" i="7"/>
  <c r="E32" i="7"/>
  <c r="F32" i="7"/>
  <c r="G32" i="7"/>
  <c r="H32" i="7"/>
  <c r="I32" i="7"/>
  <c r="J32" i="7"/>
  <c r="K32" i="7"/>
  <c r="L32" i="7"/>
  <c r="M32" i="7"/>
  <c r="N32" i="7"/>
  <c r="O32" i="7"/>
  <c r="P32" i="7"/>
  <c r="Q32" i="7"/>
  <c r="R32" i="7"/>
  <c r="S32" i="7"/>
  <c r="T32" i="7"/>
  <c r="U32" i="7"/>
  <c r="V32" i="7"/>
  <c r="W32" i="7"/>
  <c r="X32" i="7"/>
  <c r="Y32" i="7"/>
  <c r="Z32" i="7"/>
  <c r="A33" i="7"/>
  <c r="B33" i="7"/>
  <c r="C33" i="7"/>
  <c r="D33" i="7"/>
  <c r="E33" i="7"/>
  <c r="F33" i="7"/>
  <c r="G33" i="7"/>
  <c r="H33" i="7"/>
  <c r="I33" i="7"/>
  <c r="J33" i="7"/>
  <c r="K33" i="7"/>
  <c r="L33" i="7"/>
  <c r="M33" i="7"/>
  <c r="N33" i="7"/>
  <c r="O33" i="7"/>
  <c r="P33" i="7"/>
  <c r="Q33" i="7"/>
  <c r="R33" i="7"/>
  <c r="S33" i="7"/>
  <c r="T33" i="7"/>
  <c r="U33" i="7"/>
  <c r="V33" i="7"/>
  <c r="W33" i="7"/>
  <c r="X33" i="7"/>
  <c r="Y33" i="7"/>
  <c r="Z33" i="7"/>
  <c r="A34" i="7"/>
  <c r="B34" i="7"/>
  <c r="C34" i="7"/>
  <c r="D34" i="7"/>
  <c r="E34" i="7"/>
  <c r="F34" i="7"/>
  <c r="G34" i="7"/>
  <c r="H34" i="7"/>
  <c r="I34" i="7"/>
  <c r="J34" i="7"/>
  <c r="K34" i="7"/>
  <c r="L34" i="7"/>
  <c r="M34" i="7"/>
  <c r="N34" i="7"/>
  <c r="O34" i="7"/>
  <c r="P34" i="7"/>
  <c r="Q34" i="7"/>
  <c r="R34" i="7"/>
  <c r="S34" i="7"/>
  <c r="T34" i="7"/>
  <c r="U34" i="7"/>
  <c r="V34" i="7"/>
  <c r="W34" i="7"/>
  <c r="X34" i="7"/>
  <c r="Y34" i="7"/>
  <c r="Z34" i="7"/>
  <c r="A35" i="7"/>
  <c r="B35" i="7"/>
  <c r="C35" i="7"/>
  <c r="D35" i="7"/>
  <c r="E35" i="7"/>
  <c r="F35" i="7"/>
  <c r="G35" i="7"/>
  <c r="H35" i="7"/>
  <c r="I35" i="7"/>
  <c r="J35" i="7"/>
  <c r="K35" i="7"/>
  <c r="L35" i="7"/>
  <c r="M35" i="7"/>
  <c r="N35" i="7"/>
  <c r="O35" i="7"/>
  <c r="P35" i="7"/>
  <c r="Q35" i="7"/>
  <c r="R35" i="7"/>
  <c r="S35" i="7"/>
  <c r="T35" i="7"/>
  <c r="U35" i="7"/>
  <c r="V35" i="7"/>
  <c r="W35" i="7"/>
  <c r="X35" i="7"/>
  <c r="Y35" i="7"/>
  <c r="Z35" i="7"/>
  <c r="A36" i="7"/>
  <c r="B36" i="7"/>
  <c r="C36" i="7"/>
  <c r="D36" i="7"/>
  <c r="E36" i="7"/>
  <c r="F36" i="7"/>
  <c r="G36" i="7"/>
  <c r="H36" i="7"/>
  <c r="I36" i="7"/>
  <c r="J36" i="7"/>
  <c r="K36" i="7"/>
  <c r="L36" i="7"/>
  <c r="M36" i="7"/>
  <c r="N36" i="7"/>
  <c r="O36" i="7"/>
  <c r="P36" i="7"/>
  <c r="Q36" i="7"/>
  <c r="R36" i="7"/>
  <c r="S36" i="7"/>
  <c r="T36" i="7"/>
  <c r="U36" i="7"/>
  <c r="V36" i="7"/>
  <c r="W36" i="7"/>
  <c r="X36" i="7"/>
  <c r="Y36" i="7"/>
  <c r="Z36" i="7"/>
  <c r="A37" i="7"/>
  <c r="B37" i="7"/>
  <c r="C37" i="7"/>
  <c r="D37" i="7"/>
  <c r="E37" i="7"/>
  <c r="F37" i="7"/>
  <c r="G37" i="7"/>
  <c r="H37" i="7"/>
  <c r="I37" i="7"/>
  <c r="J37" i="7"/>
  <c r="K37" i="7"/>
  <c r="L37" i="7"/>
  <c r="M37" i="7"/>
  <c r="N37" i="7"/>
  <c r="O37" i="7"/>
  <c r="P37" i="7"/>
  <c r="Q37" i="7"/>
  <c r="R37" i="7"/>
  <c r="S37" i="7"/>
  <c r="T37" i="7"/>
  <c r="U37" i="7"/>
  <c r="V37" i="7"/>
  <c r="W37" i="7"/>
  <c r="X37" i="7"/>
  <c r="Y37" i="7"/>
  <c r="Z37" i="7"/>
  <c r="A38" i="7"/>
  <c r="B38" i="7"/>
  <c r="C38" i="7"/>
  <c r="D38" i="7"/>
  <c r="E38" i="7"/>
  <c r="F38" i="7"/>
  <c r="G38" i="7"/>
  <c r="H38" i="7"/>
  <c r="I38" i="7"/>
  <c r="J38" i="7"/>
  <c r="K38" i="7"/>
  <c r="L38" i="7"/>
  <c r="M38" i="7"/>
  <c r="N38" i="7"/>
  <c r="O38" i="7"/>
  <c r="P38" i="7"/>
  <c r="Q38" i="7"/>
  <c r="R38" i="7"/>
  <c r="S38" i="7"/>
  <c r="T38" i="7"/>
  <c r="U38" i="7"/>
  <c r="V38" i="7"/>
  <c r="W38" i="7"/>
  <c r="X38" i="7"/>
  <c r="Y38" i="7"/>
  <c r="Z38" i="7"/>
  <c r="A39" i="7"/>
  <c r="B39" i="7"/>
  <c r="C39" i="7"/>
  <c r="D39" i="7"/>
  <c r="E39" i="7"/>
  <c r="F39" i="7"/>
  <c r="G39" i="7"/>
  <c r="H39" i="7"/>
  <c r="I39" i="7"/>
  <c r="J39" i="7"/>
  <c r="K39" i="7"/>
  <c r="L39" i="7"/>
  <c r="M39" i="7"/>
  <c r="N39" i="7"/>
  <c r="O39" i="7"/>
  <c r="P39" i="7"/>
  <c r="Q39" i="7"/>
  <c r="R39" i="7"/>
  <c r="S39" i="7"/>
  <c r="T39" i="7"/>
  <c r="U39" i="7"/>
  <c r="V39" i="7"/>
  <c r="W39" i="7"/>
  <c r="X39" i="7"/>
  <c r="Y39" i="7"/>
  <c r="Z39" i="7"/>
  <c r="A40" i="7"/>
  <c r="B40" i="7"/>
  <c r="C40" i="7"/>
  <c r="D40" i="7"/>
  <c r="E40" i="7"/>
  <c r="F40" i="7"/>
  <c r="G40" i="7"/>
  <c r="H40" i="7"/>
  <c r="I40" i="7"/>
  <c r="J40" i="7"/>
  <c r="K40" i="7"/>
  <c r="L40" i="7"/>
  <c r="M40" i="7"/>
  <c r="N40" i="7"/>
  <c r="O40" i="7"/>
  <c r="P40" i="7"/>
  <c r="Q40" i="7"/>
  <c r="R40" i="7"/>
  <c r="S40" i="7"/>
  <c r="T40" i="7"/>
  <c r="U40" i="7"/>
  <c r="V40" i="7"/>
  <c r="W40" i="7"/>
  <c r="X40" i="7"/>
  <c r="Y40" i="7"/>
  <c r="Z40" i="7"/>
  <c r="A41" i="7"/>
  <c r="B41" i="7"/>
  <c r="C41" i="7"/>
  <c r="D41" i="7"/>
  <c r="E41" i="7"/>
  <c r="F41" i="7"/>
  <c r="G41" i="7"/>
  <c r="H41" i="7"/>
  <c r="I41" i="7"/>
  <c r="J41" i="7"/>
  <c r="K41" i="7"/>
  <c r="L41" i="7"/>
  <c r="M41" i="7"/>
  <c r="N41" i="7"/>
  <c r="O41" i="7"/>
  <c r="P41" i="7"/>
  <c r="Q41" i="7"/>
  <c r="R41" i="7"/>
  <c r="S41" i="7"/>
  <c r="T41" i="7"/>
  <c r="U41" i="7"/>
  <c r="V41" i="7"/>
  <c r="W41" i="7"/>
  <c r="X41" i="7"/>
  <c r="Y41" i="7"/>
  <c r="Z41" i="7"/>
  <c r="A42" i="7"/>
  <c r="B42" i="7"/>
  <c r="C42" i="7"/>
  <c r="D42" i="7"/>
  <c r="E42" i="7"/>
  <c r="F42" i="7"/>
  <c r="G42" i="7"/>
  <c r="H42" i="7"/>
  <c r="I42" i="7"/>
  <c r="J42" i="7"/>
  <c r="K42" i="7"/>
  <c r="L42" i="7"/>
  <c r="M42" i="7"/>
  <c r="N42" i="7"/>
  <c r="O42" i="7"/>
  <c r="P42" i="7"/>
  <c r="Q42" i="7"/>
  <c r="R42" i="7"/>
  <c r="S42" i="7"/>
  <c r="T42" i="7"/>
  <c r="U42" i="7"/>
  <c r="V42" i="7"/>
  <c r="W42" i="7"/>
  <c r="X42" i="7"/>
  <c r="Y42" i="7"/>
  <c r="Z42" i="7"/>
  <c r="A43" i="7"/>
  <c r="B43" i="7"/>
  <c r="C43" i="7"/>
  <c r="D43" i="7"/>
  <c r="E43" i="7"/>
  <c r="F43" i="7"/>
  <c r="G43" i="7"/>
  <c r="H43" i="7"/>
  <c r="I43" i="7"/>
  <c r="J43" i="7"/>
  <c r="K43" i="7"/>
  <c r="L43" i="7"/>
  <c r="M43" i="7"/>
  <c r="N43" i="7"/>
  <c r="O43" i="7"/>
  <c r="P43" i="7"/>
  <c r="Q43" i="7"/>
  <c r="R43" i="7"/>
  <c r="S43" i="7"/>
  <c r="T43" i="7"/>
  <c r="U43" i="7"/>
  <c r="V43" i="7"/>
  <c r="W43" i="7"/>
  <c r="X43" i="7"/>
  <c r="Y43" i="7"/>
  <c r="Z43" i="7"/>
  <c r="A44" i="7"/>
  <c r="B44" i="7"/>
  <c r="C44" i="7"/>
  <c r="D44" i="7"/>
  <c r="E44" i="7"/>
  <c r="F44" i="7"/>
  <c r="G44" i="7"/>
  <c r="H44" i="7"/>
  <c r="I44" i="7"/>
  <c r="J44" i="7"/>
  <c r="K44" i="7"/>
  <c r="L44" i="7"/>
  <c r="M44" i="7"/>
  <c r="N44" i="7"/>
  <c r="O44" i="7"/>
  <c r="P44" i="7"/>
  <c r="Q44" i="7"/>
  <c r="R44" i="7"/>
  <c r="S44" i="7"/>
  <c r="T44" i="7"/>
  <c r="U44" i="7"/>
  <c r="V44" i="7"/>
  <c r="W44" i="7"/>
  <c r="X44" i="7"/>
  <c r="Y44" i="7"/>
  <c r="Z44" i="7"/>
  <c r="A45" i="7"/>
  <c r="B45" i="7"/>
  <c r="C45" i="7"/>
  <c r="D45" i="7"/>
  <c r="E45" i="7"/>
  <c r="F45" i="7"/>
  <c r="G45" i="7"/>
  <c r="H45" i="7"/>
  <c r="I45" i="7"/>
  <c r="J45" i="7"/>
  <c r="K45" i="7"/>
  <c r="L45" i="7"/>
  <c r="M45" i="7"/>
  <c r="N45" i="7"/>
  <c r="O45" i="7"/>
  <c r="P45" i="7"/>
  <c r="Q45" i="7"/>
  <c r="R45" i="7"/>
  <c r="S45" i="7"/>
  <c r="T45" i="7"/>
  <c r="U45" i="7"/>
  <c r="V45" i="7"/>
  <c r="W45" i="7"/>
  <c r="X45" i="7"/>
  <c r="Y45" i="7"/>
  <c r="Z45" i="7"/>
  <c r="A46" i="7"/>
  <c r="B46" i="7"/>
  <c r="C46" i="7"/>
  <c r="D46" i="7"/>
  <c r="E46" i="7"/>
  <c r="F46" i="7"/>
  <c r="G46" i="7"/>
  <c r="H46" i="7"/>
  <c r="I46" i="7"/>
  <c r="J46" i="7"/>
  <c r="K46" i="7"/>
  <c r="L46" i="7"/>
  <c r="M46" i="7"/>
  <c r="N46" i="7"/>
  <c r="O46" i="7"/>
  <c r="P46" i="7"/>
  <c r="Q46" i="7"/>
  <c r="R46" i="7"/>
  <c r="S46" i="7"/>
  <c r="T46" i="7"/>
  <c r="U46" i="7"/>
  <c r="V46" i="7"/>
  <c r="W46" i="7"/>
  <c r="X46" i="7"/>
  <c r="Y46" i="7"/>
  <c r="Z46" i="7"/>
  <c r="A47" i="7"/>
  <c r="B47" i="7"/>
  <c r="C47" i="7"/>
  <c r="D47" i="7"/>
  <c r="E47" i="7"/>
  <c r="F47" i="7"/>
  <c r="G47" i="7"/>
  <c r="H47" i="7"/>
  <c r="I47" i="7"/>
  <c r="J47" i="7"/>
  <c r="K47" i="7"/>
  <c r="L47" i="7"/>
  <c r="M47" i="7"/>
  <c r="N47" i="7"/>
  <c r="O47" i="7"/>
  <c r="P47" i="7"/>
  <c r="Q47" i="7"/>
  <c r="R47" i="7"/>
  <c r="S47" i="7"/>
  <c r="T47" i="7"/>
  <c r="U47" i="7"/>
  <c r="V47" i="7"/>
  <c r="W47" i="7"/>
  <c r="X47" i="7"/>
  <c r="Y47" i="7"/>
  <c r="Z47" i="7"/>
  <c r="A48" i="7"/>
  <c r="B48" i="7"/>
  <c r="C48" i="7"/>
  <c r="D48" i="7"/>
  <c r="E48" i="7"/>
  <c r="F48" i="7"/>
  <c r="G48" i="7"/>
  <c r="H48" i="7"/>
  <c r="I48" i="7"/>
  <c r="J48" i="7"/>
  <c r="K48" i="7"/>
  <c r="L48" i="7"/>
  <c r="M48" i="7"/>
  <c r="N48" i="7"/>
  <c r="O48" i="7"/>
  <c r="P48" i="7"/>
  <c r="Q48" i="7"/>
  <c r="R48" i="7"/>
  <c r="S48" i="7"/>
  <c r="T48" i="7"/>
  <c r="U48" i="7"/>
  <c r="V48" i="7"/>
  <c r="W48" i="7"/>
  <c r="X48" i="7"/>
  <c r="Y48" i="7"/>
  <c r="Z48" i="7"/>
  <c r="A49" i="7"/>
  <c r="B49" i="7"/>
  <c r="C49" i="7"/>
  <c r="D49" i="7"/>
  <c r="E49" i="7"/>
  <c r="F49" i="7"/>
  <c r="G49" i="7"/>
  <c r="H49" i="7"/>
  <c r="I49" i="7"/>
  <c r="J49" i="7"/>
  <c r="K49" i="7"/>
  <c r="L49" i="7"/>
  <c r="M49" i="7"/>
  <c r="N49" i="7"/>
  <c r="O49" i="7"/>
  <c r="P49" i="7"/>
  <c r="Q49" i="7"/>
  <c r="R49" i="7"/>
  <c r="S49" i="7"/>
  <c r="T49" i="7"/>
  <c r="U49" i="7"/>
  <c r="V49" i="7"/>
  <c r="W49" i="7"/>
  <c r="X49" i="7"/>
  <c r="Y49" i="7"/>
  <c r="Z49" i="7"/>
  <c r="A50" i="7"/>
  <c r="B50" i="7"/>
  <c r="C50" i="7"/>
  <c r="D50" i="7"/>
  <c r="E50" i="7"/>
  <c r="F50" i="7"/>
  <c r="G50" i="7"/>
  <c r="H50" i="7"/>
  <c r="I50" i="7"/>
  <c r="J50" i="7"/>
  <c r="K50" i="7"/>
  <c r="L50" i="7"/>
  <c r="M50" i="7"/>
  <c r="N50" i="7"/>
  <c r="O50" i="7"/>
  <c r="P50" i="7"/>
  <c r="Q50" i="7"/>
  <c r="R50" i="7"/>
  <c r="S50" i="7"/>
  <c r="T50" i="7"/>
  <c r="U50" i="7"/>
  <c r="V50" i="7"/>
  <c r="W50" i="7"/>
  <c r="X50" i="7"/>
  <c r="Y50" i="7"/>
  <c r="Z50" i="7"/>
  <c r="A51" i="7"/>
  <c r="B51" i="7"/>
  <c r="C51" i="7"/>
  <c r="D51" i="7"/>
  <c r="E51" i="7"/>
  <c r="F51" i="7"/>
  <c r="G51" i="7"/>
  <c r="H51" i="7"/>
  <c r="I51" i="7"/>
  <c r="J51" i="7"/>
  <c r="K51" i="7"/>
  <c r="L51" i="7"/>
  <c r="M51" i="7"/>
  <c r="N51" i="7"/>
  <c r="O51" i="7"/>
  <c r="P51" i="7"/>
  <c r="Q51" i="7"/>
  <c r="R51" i="7"/>
  <c r="S51" i="7"/>
  <c r="T51" i="7"/>
  <c r="U51" i="7"/>
  <c r="V51" i="7"/>
  <c r="W51" i="7"/>
  <c r="X51" i="7"/>
  <c r="Y51" i="7"/>
  <c r="Z51" i="7"/>
  <c r="A52" i="7"/>
  <c r="B52" i="7"/>
  <c r="C52" i="7"/>
  <c r="D52" i="7"/>
  <c r="E52" i="7"/>
  <c r="F52" i="7"/>
  <c r="G52" i="7"/>
  <c r="H52" i="7"/>
  <c r="I52" i="7"/>
  <c r="J52" i="7"/>
  <c r="K52" i="7"/>
  <c r="L52" i="7"/>
  <c r="M52" i="7"/>
  <c r="N52" i="7"/>
  <c r="O52" i="7"/>
  <c r="P52" i="7"/>
  <c r="Q52" i="7"/>
  <c r="R52" i="7"/>
  <c r="S52" i="7"/>
  <c r="T52" i="7"/>
  <c r="U52" i="7"/>
  <c r="V52" i="7"/>
  <c r="W52" i="7"/>
  <c r="X52" i="7"/>
  <c r="Y52" i="7"/>
  <c r="Z52" i="7"/>
  <c r="A53" i="7"/>
  <c r="B53" i="7"/>
  <c r="C53" i="7"/>
  <c r="D53" i="7"/>
  <c r="E53" i="7"/>
  <c r="F53" i="7"/>
  <c r="G53" i="7"/>
  <c r="H53" i="7"/>
  <c r="I53" i="7"/>
  <c r="J53" i="7"/>
  <c r="K53" i="7"/>
  <c r="L53" i="7"/>
  <c r="M53" i="7"/>
  <c r="N53" i="7"/>
  <c r="O53" i="7"/>
  <c r="P53" i="7"/>
  <c r="Q53" i="7"/>
  <c r="R53" i="7"/>
  <c r="S53" i="7"/>
  <c r="T53" i="7"/>
  <c r="U53" i="7"/>
  <c r="V53" i="7"/>
  <c r="W53" i="7"/>
  <c r="X53" i="7"/>
  <c r="Y53" i="7"/>
  <c r="Z53" i="7"/>
  <c r="A54" i="7"/>
  <c r="B54" i="7"/>
  <c r="C54" i="7"/>
  <c r="D54" i="7"/>
  <c r="E54" i="7"/>
  <c r="F54" i="7"/>
  <c r="G54" i="7"/>
  <c r="H54" i="7"/>
  <c r="I54" i="7"/>
  <c r="J54" i="7"/>
  <c r="K54" i="7"/>
  <c r="L54" i="7"/>
  <c r="M54" i="7"/>
  <c r="N54" i="7"/>
  <c r="O54" i="7"/>
  <c r="P54" i="7"/>
  <c r="Q54" i="7"/>
  <c r="R54" i="7"/>
  <c r="S54" i="7"/>
  <c r="T54" i="7"/>
  <c r="U54" i="7"/>
  <c r="V54" i="7"/>
  <c r="W54" i="7"/>
  <c r="X54" i="7"/>
  <c r="Y54" i="7"/>
  <c r="Z54" i="7"/>
  <c r="A55" i="7"/>
  <c r="B55" i="7"/>
  <c r="C55" i="7"/>
  <c r="D55" i="7"/>
  <c r="E55" i="7"/>
  <c r="F55" i="7"/>
  <c r="G55" i="7"/>
  <c r="H55" i="7"/>
  <c r="I55" i="7"/>
  <c r="J55" i="7"/>
  <c r="K55" i="7"/>
  <c r="L55" i="7"/>
  <c r="M55" i="7"/>
  <c r="N55" i="7"/>
  <c r="O55" i="7"/>
  <c r="P55" i="7"/>
  <c r="Q55" i="7"/>
  <c r="R55" i="7"/>
  <c r="S55" i="7"/>
  <c r="T55" i="7"/>
  <c r="U55" i="7"/>
  <c r="V55" i="7"/>
  <c r="W55" i="7"/>
  <c r="X55" i="7"/>
  <c r="Y55" i="7"/>
  <c r="Z55" i="7"/>
  <c r="A56" i="7"/>
  <c r="B56" i="7"/>
  <c r="C56" i="7"/>
  <c r="D56" i="7"/>
  <c r="E56" i="7"/>
  <c r="F56" i="7"/>
  <c r="G56" i="7"/>
  <c r="H56" i="7"/>
  <c r="I56" i="7"/>
  <c r="J56" i="7"/>
  <c r="K56" i="7"/>
  <c r="L56" i="7"/>
  <c r="M56" i="7"/>
  <c r="N56" i="7"/>
  <c r="O56" i="7"/>
  <c r="P56" i="7"/>
  <c r="Q56" i="7"/>
  <c r="R56" i="7"/>
  <c r="S56" i="7"/>
  <c r="T56" i="7"/>
  <c r="U56" i="7"/>
  <c r="V56" i="7"/>
  <c r="W56" i="7"/>
  <c r="X56" i="7"/>
  <c r="Y56" i="7"/>
  <c r="Z56" i="7"/>
  <c r="A57" i="7"/>
  <c r="B57" i="7"/>
  <c r="C57" i="7"/>
  <c r="D57" i="7"/>
  <c r="E57" i="7"/>
  <c r="F57" i="7"/>
  <c r="G57" i="7"/>
  <c r="H57" i="7"/>
  <c r="I57" i="7"/>
  <c r="J57" i="7"/>
  <c r="K57" i="7"/>
  <c r="L57" i="7"/>
  <c r="M57" i="7"/>
  <c r="N57" i="7"/>
  <c r="O57" i="7"/>
  <c r="P57" i="7"/>
  <c r="Q57" i="7"/>
  <c r="R57" i="7"/>
  <c r="S57" i="7"/>
  <c r="T57" i="7"/>
  <c r="U57" i="7"/>
  <c r="V57" i="7"/>
  <c r="W57" i="7"/>
  <c r="X57" i="7"/>
  <c r="Y57" i="7"/>
  <c r="Z57" i="7"/>
  <c r="A58" i="7"/>
  <c r="B58" i="7"/>
  <c r="C58" i="7"/>
  <c r="D58" i="7"/>
  <c r="E58" i="7"/>
  <c r="F58" i="7"/>
  <c r="G58" i="7"/>
  <c r="H58" i="7"/>
  <c r="I58" i="7"/>
  <c r="J58" i="7"/>
  <c r="K58" i="7"/>
  <c r="L58" i="7"/>
  <c r="M58" i="7"/>
  <c r="N58" i="7"/>
  <c r="O58" i="7"/>
  <c r="P58" i="7"/>
  <c r="Q58" i="7"/>
  <c r="R58" i="7"/>
  <c r="S58" i="7"/>
  <c r="T58" i="7"/>
  <c r="U58" i="7"/>
  <c r="V58" i="7"/>
  <c r="W58" i="7"/>
  <c r="X58" i="7"/>
  <c r="Y58" i="7"/>
  <c r="Z58" i="7"/>
  <c r="A59" i="7"/>
  <c r="B59" i="7"/>
  <c r="C59" i="7"/>
  <c r="D59" i="7"/>
  <c r="E59" i="7"/>
  <c r="F59" i="7"/>
  <c r="G59" i="7"/>
  <c r="H59" i="7"/>
  <c r="I59" i="7"/>
  <c r="J59" i="7"/>
  <c r="K59" i="7"/>
  <c r="L59" i="7"/>
  <c r="M59" i="7"/>
  <c r="N59" i="7"/>
  <c r="O59" i="7"/>
  <c r="P59" i="7"/>
  <c r="Q59" i="7"/>
  <c r="R59" i="7"/>
  <c r="S59" i="7"/>
  <c r="T59" i="7"/>
  <c r="U59" i="7"/>
  <c r="V59" i="7"/>
  <c r="W59" i="7"/>
  <c r="X59" i="7"/>
  <c r="Y59" i="7"/>
  <c r="Z59" i="7"/>
  <c r="A60" i="7"/>
  <c r="B60" i="7"/>
  <c r="C60" i="7"/>
  <c r="D60" i="7"/>
  <c r="E60" i="7"/>
  <c r="F60" i="7"/>
  <c r="G60" i="7"/>
  <c r="H60" i="7"/>
  <c r="I60" i="7"/>
  <c r="J60" i="7"/>
  <c r="K60" i="7"/>
  <c r="L60" i="7"/>
  <c r="M60" i="7"/>
  <c r="N60" i="7"/>
  <c r="O60" i="7"/>
  <c r="P60" i="7"/>
  <c r="Q60" i="7"/>
  <c r="R60" i="7"/>
  <c r="S60" i="7"/>
  <c r="T60" i="7"/>
  <c r="U60" i="7"/>
  <c r="V60" i="7"/>
  <c r="W60" i="7"/>
  <c r="X60" i="7"/>
  <c r="Y60" i="7"/>
  <c r="Z60" i="7"/>
  <c r="A61" i="7"/>
  <c r="B61" i="7"/>
  <c r="C61" i="7"/>
  <c r="D61" i="7"/>
  <c r="E61" i="7"/>
  <c r="F61" i="7"/>
  <c r="G61" i="7"/>
  <c r="H61" i="7"/>
  <c r="I61" i="7"/>
  <c r="J61" i="7"/>
  <c r="K61" i="7"/>
  <c r="L61" i="7"/>
  <c r="M61" i="7"/>
  <c r="N61" i="7"/>
  <c r="O61" i="7"/>
  <c r="P61" i="7"/>
  <c r="Q61" i="7"/>
  <c r="R61" i="7"/>
  <c r="S61" i="7"/>
  <c r="T61" i="7"/>
  <c r="U61" i="7"/>
  <c r="V61" i="7"/>
  <c r="W61" i="7"/>
  <c r="X61" i="7"/>
  <c r="Y61" i="7"/>
  <c r="Z61" i="7"/>
  <c r="A62" i="7"/>
  <c r="B62" i="7"/>
  <c r="C62" i="7"/>
  <c r="D62" i="7"/>
  <c r="E62" i="7"/>
  <c r="F62" i="7"/>
  <c r="G62" i="7"/>
  <c r="H62" i="7"/>
  <c r="I62" i="7"/>
  <c r="J62" i="7"/>
  <c r="K62" i="7"/>
  <c r="L62" i="7"/>
  <c r="M62" i="7"/>
  <c r="N62" i="7"/>
  <c r="O62" i="7"/>
  <c r="P62" i="7"/>
  <c r="Q62" i="7"/>
  <c r="R62" i="7"/>
  <c r="S62" i="7"/>
  <c r="T62" i="7"/>
  <c r="U62" i="7"/>
  <c r="V62" i="7"/>
  <c r="W62" i="7"/>
  <c r="X62" i="7"/>
  <c r="Y62" i="7"/>
  <c r="Z62" i="7"/>
  <c r="A63" i="7"/>
  <c r="B63" i="7"/>
  <c r="C63" i="7"/>
  <c r="D63" i="7"/>
  <c r="E63" i="7"/>
  <c r="F63" i="7"/>
  <c r="G63" i="7"/>
  <c r="H63" i="7"/>
  <c r="I63" i="7"/>
  <c r="J63" i="7"/>
  <c r="K63" i="7"/>
  <c r="L63" i="7"/>
  <c r="M63" i="7"/>
  <c r="N63" i="7"/>
  <c r="O63" i="7"/>
  <c r="P63" i="7"/>
  <c r="Q63" i="7"/>
  <c r="R63" i="7"/>
  <c r="S63" i="7"/>
  <c r="T63" i="7"/>
  <c r="U63" i="7"/>
  <c r="V63" i="7"/>
  <c r="W63" i="7"/>
  <c r="X63" i="7"/>
  <c r="Y63" i="7"/>
  <c r="Z63" i="7"/>
  <c r="A64" i="7"/>
  <c r="B64" i="7"/>
  <c r="C64" i="7"/>
  <c r="D64" i="7"/>
  <c r="E64" i="7"/>
  <c r="F64" i="7"/>
  <c r="G64" i="7"/>
  <c r="H64" i="7"/>
  <c r="I64" i="7"/>
  <c r="J64" i="7"/>
  <c r="K64" i="7"/>
  <c r="L64" i="7"/>
  <c r="M64" i="7"/>
  <c r="N64" i="7"/>
  <c r="O64" i="7"/>
  <c r="P64" i="7"/>
  <c r="Q64" i="7"/>
  <c r="R64" i="7"/>
  <c r="S64" i="7"/>
  <c r="T64" i="7"/>
  <c r="U64" i="7"/>
  <c r="V64" i="7"/>
  <c r="W64" i="7"/>
  <c r="X64" i="7"/>
  <c r="Y64" i="7"/>
  <c r="Z64" i="7"/>
  <c r="A65" i="7"/>
  <c r="B65" i="7"/>
  <c r="C65" i="7"/>
  <c r="D65" i="7"/>
  <c r="E65" i="7"/>
  <c r="F65" i="7"/>
  <c r="G65" i="7"/>
  <c r="H65" i="7"/>
  <c r="I65" i="7"/>
  <c r="J65" i="7"/>
  <c r="K65" i="7"/>
  <c r="L65" i="7"/>
  <c r="M65" i="7"/>
  <c r="N65" i="7"/>
  <c r="O65" i="7"/>
  <c r="P65" i="7"/>
  <c r="Q65" i="7"/>
  <c r="R65" i="7"/>
  <c r="S65" i="7"/>
  <c r="T65" i="7"/>
  <c r="U65" i="7"/>
  <c r="V65" i="7"/>
  <c r="W65" i="7"/>
  <c r="X65" i="7"/>
  <c r="Y65" i="7"/>
  <c r="Z65" i="7"/>
  <c r="A66" i="7"/>
  <c r="B66" i="7"/>
  <c r="C66" i="7"/>
  <c r="D66" i="7"/>
  <c r="E66" i="7"/>
  <c r="F66" i="7"/>
  <c r="G66" i="7"/>
  <c r="H66" i="7"/>
  <c r="I66" i="7"/>
  <c r="J66" i="7"/>
  <c r="K66" i="7"/>
  <c r="L66" i="7"/>
  <c r="M66" i="7"/>
  <c r="N66" i="7"/>
  <c r="O66" i="7"/>
  <c r="P66" i="7"/>
  <c r="Q66" i="7"/>
  <c r="R66" i="7"/>
  <c r="S66" i="7"/>
  <c r="T66" i="7"/>
  <c r="U66" i="7"/>
  <c r="V66" i="7"/>
  <c r="W66" i="7"/>
  <c r="X66" i="7"/>
  <c r="Y66" i="7"/>
  <c r="Z66" i="7"/>
  <c r="A67" i="7"/>
  <c r="B67" i="7"/>
  <c r="C67" i="7"/>
  <c r="D67" i="7"/>
  <c r="E67" i="7"/>
  <c r="F67" i="7"/>
  <c r="G67" i="7"/>
  <c r="H67" i="7"/>
  <c r="I67" i="7"/>
  <c r="J67" i="7"/>
  <c r="K67" i="7"/>
  <c r="L67" i="7"/>
  <c r="M67" i="7"/>
  <c r="N67" i="7"/>
  <c r="O67" i="7"/>
  <c r="P67" i="7"/>
  <c r="Q67" i="7"/>
  <c r="R67" i="7"/>
  <c r="S67" i="7"/>
  <c r="T67" i="7"/>
  <c r="U67" i="7"/>
  <c r="V67" i="7"/>
  <c r="W67" i="7"/>
  <c r="X67" i="7"/>
  <c r="Y67" i="7"/>
  <c r="Z67" i="7"/>
  <c r="A68" i="7"/>
  <c r="B68" i="7"/>
  <c r="C68" i="7"/>
  <c r="D68" i="7"/>
  <c r="E68" i="7"/>
  <c r="F68" i="7"/>
  <c r="G68" i="7"/>
  <c r="H68" i="7"/>
  <c r="I68" i="7"/>
  <c r="J68" i="7"/>
  <c r="K68" i="7"/>
  <c r="L68" i="7"/>
  <c r="M68" i="7"/>
  <c r="N68" i="7"/>
  <c r="O68" i="7"/>
  <c r="P68" i="7"/>
  <c r="Q68" i="7"/>
  <c r="R68" i="7"/>
  <c r="S68" i="7"/>
  <c r="T68" i="7"/>
  <c r="U68" i="7"/>
  <c r="V68" i="7"/>
  <c r="W68" i="7"/>
  <c r="X68" i="7"/>
  <c r="Y68" i="7"/>
  <c r="Z68" i="7"/>
  <c r="A69" i="7"/>
  <c r="B69" i="7"/>
  <c r="C69" i="7"/>
  <c r="D69" i="7"/>
  <c r="E69" i="7"/>
  <c r="F69" i="7"/>
  <c r="G69" i="7"/>
  <c r="H69" i="7"/>
  <c r="I69" i="7"/>
  <c r="J69" i="7"/>
  <c r="K69" i="7"/>
  <c r="L69" i="7"/>
  <c r="M69" i="7"/>
  <c r="N69" i="7"/>
  <c r="O69" i="7"/>
  <c r="P69" i="7"/>
  <c r="Q69" i="7"/>
  <c r="R69" i="7"/>
  <c r="S69" i="7"/>
  <c r="T69" i="7"/>
  <c r="U69" i="7"/>
  <c r="V69" i="7"/>
  <c r="W69" i="7"/>
  <c r="X69" i="7"/>
  <c r="Y69" i="7"/>
  <c r="Z69" i="7"/>
  <c r="A70" i="7"/>
  <c r="B70" i="7"/>
  <c r="C70" i="7"/>
  <c r="D70" i="7"/>
  <c r="E70" i="7"/>
  <c r="F70" i="7"/>
  <c r="G70" i="7"/>
  <c r="H70" i="7"/>
  <c r="I70" i="7"/>
  <c r="J70" i="7"/>
  <c r="K70" i="7"/>
  <c r="L70" i="7"/>
  <c r="M70" i="7"/>
  <c r="N70" i="7"/>
  <c r="O70" i="7"/>
  <c r="P70" i="7"/>
  <c r="Q70" i="7"/>
  <c r="R70" i="7"/>
  <c r="S70" i="7"/>
  <c r="T70" i="7"/>
  <c r="U70" i="7"/>
  <c r="V70" i="7"/>
  <c r="W70" i="7"/>
  <c r="X70" i="7"/>
  <c r="Y70" i="7"/>
  <c r="Z70" i="7"/>
  <c r="A71" i="7"/>
  <c r="B71" i="7"/>
  <c r="C71" i="7"/>
  <c r="D71" i="7"/>
  <c r="E71" i="7"/>
  <c r="F71" i="7"/>
  <c r="G71" i="7"/>
  <c r="H71" i="7"/>
  <c r="I71" i="7"/>
  <c r="J71" i="7"/>
  <c r="K71" i="7"/>
  <c r="L71" i="7"/>
  <c r="M71" i="7"/>
  <c r="N71" i="7"/>
  <c r="O71" i="7"/>
  <c r="P71" i="7"/>
  <c r="Q71" i="7"/>
  <c r="R71" i="7"/>
  <c r="S71" i="7"/>
  <c r="T71" i="7"/>
  <c r="U71" i="7"/>
  <c r="V71" i="7"/>
  <c r="W71" i="7"/>
  <c r="X71" i="7"/>
  <c r="Y71" i="7"/>
  <c r="Z71" i="7"/>
  <c r="A72" i="7"/>
  <c r="B72" i="7"/>
  <c r="C72" i="7"/>
  <c r="D72" i="7"/>
  <c r="E72" i="7"/>
  <c r="F72" i="7"/>
  <c r="G72" i="7"/>
  <c r="H72" i="7"/>
  <c r="I72" i="7"/>
  <c r="J72" i="7"/>
  <c r="K72" i="7"/>
  <c r="L72" i="7"/>
  <c r="M72" i="7"/>
  <c r="N72" i="7"/>
  <c r="O72" i="7"/>
  <c r="P72" i="7"/>
  <c r="Q72" i="7"/>
  <c r="R72" i="7"/>
  <c r="S72" i="7"/>
  <c r="T72" i="7"/>
  <c r="U72" i="7"/>
  <c r="V72" i="7"/>
  <c r="W72" i="7"/>
  <c r="X72" i="7"/>
  <c r="Y72" i="7"/>
  <c r="Z72" i="7"/>
  <c r="A73" i="7"/>
  <c r="B73" i="7"/>
  <c r="C73" i="7"/>
  <c r="D73" i="7"/>
  <c r="E73" i="7"/>
  <c r="F73" i="7"/>
  <c r="G73" i="7"/>
  <c r="H73" i="7"/>
  <c r="I73" i="7"/>
  <c r="J73" i="7"/>
  <c r="K73" i="7"/>
  <c r="L73" i="7"/>
  <c r="M73" i="7"/>
  <c r="N73" i="7"/>
  <c r="O73" i="7"/>
  <c r="P73" i="7"/>
  <c r="Q73" i="7"/>
  <c r="R73" i="7"/>
  <c r="S73" i="7"/>
  <c r="T73" i="7"/>
  <c r="U73" i="7"/>
  <c r="V73" i="7"/>
  <c r="W73" i="7"/>
  <c r="X73" i="7"/>
  <c r="Y73" i="7"/>
  <c r="Z73" i="7"/>
  <c r="A74" i="7"/>
  <c r="B74" i="7"/>
  <c r="C74" i="7"/>
  <c r="D74" i="7"/>
  <c r="E74" i="7"/>
  <c r="F74" i="7"/>
  <c r="G74" i="7"/>
  <c r="H74" i="7"/>
  <c r="I74" i="7"/>
  <c r="J74" i="7"/>
  <c r="K74" i="7"/>
  <c r="L74" i="7"/>
  <c r="M74" i="7"/>
  <c r="N74" i="7"/>
  <c r="O74" i="7"/>
  <c r="P74" i="7"/>
  <c r="Q74" i="7"/>
  <c r="R74" i="7"/>
  <c r="S74" i="7"/>
  <c r="T74" i="7"/>
  <c r="U74" i="7"/>
  <c r="V74" i="7"/>
  <c r="W74" i="7"/>
  <c r="X74" i="7"/>
  <c r="Y74" i="7"/>
  <c r="Z74" i="7"/>
  <c r="A75" i="7"/>
  <c r="B75" i="7"/>
  <c r="C75" i="7"/>
  <c r="D75" i="7"/>
  <c r="E75" i="7"/>
  <c r="F75" i="7"/>
  <c r="G75" i="7"/>
  <c r="H75" i="7"/>
  <c r="I75" i="7"/>
  <c r="J75" i="7"/>
  <c r="K75" i="7"/>
  <c r="L75" i="7"/>
  <c r="M75" i="7"/>
  <c r="N75" i="7"/>
  <c r="O75" i="7"/>
  <c r="P75" i="7"/>
  <c r="Q75" i="7"/>
  <c r="R75" i="7"/>
  <c r="S75" i="7"/>
  <c r="T75" i="7"/>
  <c r="U75" i="7"/>
  <c r="V75" i="7"/>
  <c r="W75" i="7"/>
  <c r="X75" i="7"/>
  <c r="Y75" i="7"/>
  <c r="Z75" i="7"/>
  <c r="A76" i="7"/>
  <c r="B76" i="7"/>
  <c r="C76" i="7"/>
  <c r="D76" i="7"/>
  <c r="E76" i="7"/>
  <c r="F76" i="7"/>
  <c r="G76" i="7"/>
  <c r="H76" i="7"/>
  <c r="I76" i="7"/>
  <c r="J76" i="7"/>
  <c r="K76" i="7"/>
  <c r="L76" i="7"/>
  <c r="M76" i="7"/>
  <c r="N76" i="7"/>
  <c r="O76" i="7"/>
  <c r="P76" i="7"/>
  <c r="Q76" i="7"/>
  <c r="R76" i="7"/>
  <c r="S76" i="7"/>
  <c r="T76" i="7"/>
  <c r="U76" i="7"/>
  <c r="V76" i="7"/>
  <c r="W76" i="7"/>
  <c r="X76" i="7"/>
  <c r="Y76" i="7"/>
  <c r="Z76" i="7"/>
  <c r="A77" i="7"/>
  <c r="B77" i="7"/>
  <c r="C77" i="7"/>
  <c r="D77" i="7"/>
  <c r="E77" i="7"/>
  <c r="F77" i="7"/>
  <c r="G77" i="7"/>
  <c r="H77" i="7"/>
  <c r="I77" i="7"/>
  <c r="J77" i="7"/>
  <c r="K77" i="7"/>
  <c r="L77" i="7"/>
  <c r="M77" i="7"/>
  <c r="N77" i="7"/>
  <c r="O77" i="7"/>
  <c r="P77" i="7"/>
  <c r="Q77" i="7"/>
  <c r="R77" i="7"/>
  <c r="S77" i="7"/>
  <c r="T77" i="7"/>
  <c r="U77" i="7"/>
  <c r="V77" i="7"/>
  <c r="W77" i="7"/>
  <c r="X77" i="7"/>
  <c r="Y77" i="7"/>
  <c r="Z77" i="7"/>
  <c r="A78" i="7"/>
  <c r="B78" i="7"/>
  <c r="C78" i="7"/>
  <c r="D78" i="7"/>
  <c r="E78" i="7"/>
  <c r="F78" i="7"/>
  <c r="G78" i="7"/>
  <c r="H78" i="7"/>
  <c r="I78" i="7"/>
  <c r="J78" i="7"/>
  <c r="K78" i="7"/>
  <c r="L78" i="7"/>
  <c r="M78" i="7"/>
  <c r="N78" i="7"/>
  <c r="O78" i="7"/>
  <c r="P78" i="7"/>
  <c r="Q78" i="7"/>
  <c r="R78" i="7"/>
  <c r="S78" i="7"/>
  <c r="T78" i="7"/>
  <c r="U78" i="7"/>
  <c r="V78" i="7"/>
  <c r="W78" i="7"/>
  <c r="X78" i="7"/>
  <c r="Y78" i="7"/>
  <c r="Z78" i="7"/>
  <c r="A79" i="7"/>
  <c r="B79" i="7"/>
  <c r="C79" i="7"/>
  <c r="D79" i="7"/>
  <c r="E79" i="7"/>
  <c r="F79" i="7"/>
  <c r="G79" i="7"/>
  <c r="H79" i="7"/>
  <c r="I79" i="7"/>
  <c r="J79" i="7"/>
  <c r="K79" i="7"/>
  <c r="L79" i="7"/>
  <c r="M79" i="7"/>
  <c r="N79" i="7"/>
  <c r="O79" i="7"/>
  <c r="P79" i="7"/>
  <c r="Q79" i="7"/>
  <c r="R79" i="7"/>
  <c r="S79" i="7"/>
  <c r="T79" i="7"/>
  <c r="U79" i="7"/>
  <c r="V79" i="7"/>
  <c r="W79" i="7"/>
  <c r="X79" i="7"/>
  <c r="Y79" i="7"/>
  <c r="Z79" i="7"/>
  <c r="A80" i="7"/>
  <c r="B80" i="7"/>
  <c r="C80" i="7"/>
  <c r="D80" i="7"/>
  <c r="E80" i="7"/>
  <c r="F80" i="7"/>
  <c r="G80" i="7"/>
  <c r="H80" i="7"/>
  <c r="I80" i="7"/>
  <c r="J80" i="7"/>
  <c r="K80" i="7"/>
  <c r="L80" i="7"/>
  <c r="M80" i="7"/>
  <c r="N80" i="7"/>
  <c r="O80" i="7"/>
  <c r="P80" i="7"/>
  <c r="Q80" i="7"/>
  <c r="R80" i="7"/>
  <c r="S80" i="7"/>
  <c r="T80" i="7"/>
  <c r="U80" i="7"/>
  <c r="V80" i="7"/>
  <c r="W80" i="7"/>
  <c r="X80" i="7"/>
  <c r="Y80" i="7"/>
  <c r="Z80" i="7"/>
  <c r="A81" i="7"/>
  <c r="B81" i="7"/>
  <c r="C81" i="7"/>
  <c r="D81" i="7"/>
  <c r="E81" i="7"/>
  <c r="F81" i="7"/>
  <c r="G81" i="7"/>
  <c r="H81" i="7"/>
  <c r="I81" i="7"/>
  <c r="J81" i="7"/>
  <c r="K81" i="7"/>
  <c r="L81" i="7"/>
  <c r="M81" i="7"/>
  <c r="N81" i="7"/>
  <c r="O81" i="7"/>
  <c r="P81" i="7"/>
  <c r="Q81" i="7"/>
  <c r="R81" i="7"/>
  <c r="S81" i="7"/>
  <c r="T81" i="7"/>
  <c r="U81" i="7"/>
  <c r="V81" i="7"/>
  <c r="W81" i="7"/>
  <c r="X81" i="7"/>
  <c r="Y81" i="7"/>
  <c r="Z81" i="7"/>
  <c r="A82" i="7"/>
  <c r="B82" i="7"/>
  <c r="C82" i="7"/>
  <c r="D82" i="7"/>
  <c r="E82" i="7"/>
  <c r="F82" i="7"/>
  <c r="G82" i="7"/>
  <c r="H82" i="7"/>
  <c r="I82" i="7"/>
  <c r="J82" i="7"/>
  <c r="K82" i="7"/>
  <c r="L82" i="7"/>
  <c r="M82" i="7"/>
  <c r="N82" i="7"/>
  <c r="O82" i="7"/>
  <c r="P82" i="7"/>
  <c r="Q82" i="7"/>
  <c r="R82" i="7"/>
  <c r="S82" i="7"/>
  <c r="T82" i="7"/>
  <c r="U82" i="7"/>
  <c r="V82" i="7"/>
  <c r="W82" i="7"/>
  <c r="X82" i="7"/>
  <c r="Y82" i="7"/>
  <c r="Z82" i="7"/>
  <c r="A83" i="7"/>
  <c r="B83" i="7"/>
  <c r="C83" i="7"/>
  <c r="D83" i="7"/>
  <c r="E83" i="7"/>
  <c r="F83" i="7"/>
  <c r="G83" i="7"/>
  <c r="H83" i="7"/>
  <c r="I83" i="7"/>
  <c r="J83" i="7"/>
  <c r="K83" i="7"/>
  <c r="L83" i="7"/>
  <c r="M83" i="7"/>
  <c r="N83" i="7"/>
  <c r="O83" i="7"/>
  <c r="P83" i="7"/>
  <c r="Q83" i="7"/>
  <c r="R83" i="7"/>
  <c r="S83" i="7"/>
  <c r="T83" i="7"/>
  <c r="U83" i="7"/>
  <c r="V83" i="7"/>
  <c r="W83" i="7"/>
  <c r="X83" i="7"/>
  <c r="Y83" i="7"/>
  <c r="Z83" i="7"/>
  <c r="A84" i="7"/>
  <c r="B84" i="7"/>
  <c r="C84" i="7"/>
  <c r="D84" i="7"/>
  <c r="E84" i="7"/>
  <c r="F84" i="7"/>
  <c r="G84" i="7"/>
  <c r="H84" i="7"/>
  <c r="I84" i="7"/>
  <c r="J84" i="7"/>
  <c r="K84" i="7"/>
  <c r="L84" i="7"/>
  <c r="M84" i="7"/>
  <c r="N84" i="7"/>
  <c r="O84" i="7"/>
  <c r="P84" i="7"/>
  <c r="Q84" i="7"/>
  <c r="R84" i="7"/>
  <c r="S84" i="7"/>
  <c r="T84" i="7"/>
  <c r="U84" i="7"/>
  <c r="V84" i="7"/>
  <c r="W84" i="7"/>
  <c r="X84" i="7"/>
  <c r="Y84" i="7"/>
  <c r="Z84" i="7"/>
  <c r="A85" i="7"/>
  <c r="B85" i="7"/>
  <c r="C85" i="7"/>
  <c r="D85" i="7"/>
  <c r="E85" i="7"/>
  <c r="F85" i="7"/>
  <c r="G85" i="7"/>
  <c r="H85" i="7"/>
  <c r="I85" i="7"/>
  <c r="J85" i="7"/>
  <c r="K85" i="7"/>
  <c r="L85" i="7"/>
  <c r="M85" i="7"/>
  <c r="N85" i="7"/>
  <c r="O85" i="7"/>
  <c r="P85" i="7"/>
  <c r="Q85" i="7"/>
  <c r="R85" i="7"/>
  <c r="S85" i="7"/>
  <c r="T85" i="7"/>
  <c r="U85" i="7"/>
  <c r="V85" i="7"/>
  <c r="W85" i="7"/>
  <c r="X85" i="7"/>
  <c r="Y85" i="7"/>
  <c r="Z85" i="7"/>
  <c r="A86" i="7"/>
  <c r="B86" i="7"/>
  <c r="C86" i="7"/>
  <c r="D86" i="7"/>
  <c r="E86" i="7"/>
  <c r="F86" i="7"/>
  <c r="G86" i="7"/>
  <c r="H86" i="7"/>
  <c r="I86" i="7"/>
  <c r="J86" i="7"/>
  <c r="K86" i="7"/>
  <c r="L86" i="7"/>
  <c r="M86" i="7"/>
  <c r="N86" i="7"/>
  <c r="O86" i="7"/>
  <c r="P86" i="7"/>
  <c r="Q86" i="7"/>
  <c r="R86" i="7"/>
  <c r="S86" i="7"/>
  <c r="T86" i="7"/>
  <c r="U86" i="7"/>
  <c r="V86" i="7"/>
  <c r="W86" i="7"/>
  <c r="X86" i="7"/>
  <c r="Y86" i="7"/>
  <c r="Z86" i="7"/>
  <c r="A87" i="7"/>
  <c r="B87" i="7"/>
  <c r="C87" i="7"/>
  <c r="D87" i="7"/>
  <c r="E87" i="7"/>
  <c r="F87" i="7"/>
  <c r="G87" i="7"/>
  <c r="H87" i="7"/>
  <c r="I87" i="7"/>
  <c r="J87" i="7"/>
  <c r="K87" i="7"/>
  <c r="L87" i="7"/>
  <c r="M87" i="7"/>
  <c r="N87" i="7"/>
  <c r="O87" i="7"/>
  <c r="P87" i="7"/>
  <c r="Q87" i="7"/>
  <c r="R87" i="7"/>
  <c r="S87" i="7"/>
  <c r="T87" i="7"/>
  <c r="U87" i="7"/>
  <c r="V87" i="7"/>
  <c r="W87" i="7"/>
  <c r="X87" i="7"/>
  <c r="Y87" i="7"/>
  <c r="Z87" i="7"/>
  <c r="A88" i="7"/>
  <c r="B88" i="7"/>
  <c r="C88" i="7"/>
  <c r="D88" i="7"/>
  <c r="E88" i="7"/>
  <c r="F88" i="7"/>
  <c r="G88" i="7"/>
  <c r="H88" i="7"/>
  <c r="I88" i="7"/>
  <c r="J88" i="7"/>
  <c r="K88" i="7"/>
  <c r="L88" i="7"/>
  <c r="M88" i="7"/>
  <c r="N88" i="7"/>
  <c r="O88" i="7"/>
  <c r="P88" i="7"/>
  <c r="Q88" i="7"/>
  <c r="R88" i="7"/>
  <c r="S88" i="7"/>
  <c r="T88" i="7"/>
  <c r="U88" i="7"/>
  <c r="V88" i="7"/>
  <c r="W88" i="7"/>
  <c r="X88" i="7"/>
  <c r="Y88" i="7"/>
  <c r="Z88" i="7"/>
  <c r="A89" i="7"/>
  <c r="B89" i="7"/>
  <c r="C89" i="7"/>
  <c r="D89" i="7"/>
  <c r="E89" i="7"/>
  <c r="F89" i="7"/>
  <c r="G89" i="7"/>
  <c r="H89" i="7"/>
  <c r="I89" i="7"/>
  <c r="J89" i="7"/>
  <c r="K89" i="7"/>
  <c r="L89" i="7"/>
  <c r="M89" i="7"/>
  <c r="N89" i="7"/>
  <c r="O89" i="7"/>
  <c r="P89" i="7"/>
  <c r="Q89" i="7"/>
  <c r="R89" i="7"/>
  <c r="S89" i="7"/>
  <c r="T89" i="7"/>
  <c r="U89" i="7"/>
  <c r="V89" i="7"/>
  <c r="W89" i="7"/>
  <c r="X89" i="7"/>
  <c r="Y89" i="7"/>
  <c r="Z89" i="7"/>
  <c r="A90" i="7"/>
  <c r="B90" i="7"/>
  <c r="C90" i="7"/>
  <c r="D90" i="7"/>
  <c r="E90" i="7"/>
  <c r="F90" i="7"/>
  <c r="G90" i="7"/>
  <c r="H90" i="7"/>
  <c r="I90" i="7"/>
  <c r="J90" i="7"/>
  <c r="K90" i="7"/>
  <c r="L90" i="7"/>
  <c r="M90" i="7"/>
  <c r="N90" i="7"/>
  <c r="O90" i="7"/>
  <c r="P90" i="7"/>
  <c r="Q90" i="7"/>
  <c r="R90" i="7"/>
  <c r="S90" i="7"/>
  <c r="T90" i="7"/>
  <c r="U90" i="7"/>
  <c r="V90" i="7"/>
  <c r="W90" i="7"/>
  <c r="X90" i="7"/>
  <c r="Y90" i="7"/>
  <c r="Z90" i="7"/>
  <c r="A91" i="7"/>
  <c r="B91" i="7"/>
  <c r="C91" i="7"/>
  <c r="D91" i="7"/>
  <c r="E91" i="7"/>
  <c r="F91" i="7"/>
  <c r="G91" i="7"/>
  <c r="H91" i="7"/>
  <c r="I91" i="7"/>
  <c r="J91" i="7"/>
  <c r="K91" i="7"/>
  <c r="L91" i="7"/>
  <c r="M91" i="7"/>
  <c r="N91" i="7"/>
  <c r="O91" i="7"/>
  <c r="P91" i="7"/>
  <c r="Q91" i="7"/>
  <c r="R91" i="7"/>
  <c r="S91" i="7"/>
  <c r="T91" i="7"/>
  <c r="U91" i="7"/>
  <c r="V91" i="7"/>
  <c r="W91" i="7"/>
  <c r="X91" i="7"/>
  <c r="Y91" i="7"/>
  <c r="Z91" i="7"/>
  <c r="A92" i="7"/>
  <c r="B92" i="7"/>
  <c r="C92" i="7"/>
  <c r="D92" i="7"/>
  <c r="E92" i="7"/>
  <c r="F92" i="7"/>
  <c r="G92" i="7"/>
  <c r="H92" i="7"/>
  <c r="I92" i="7"/>
  <c r="J92" i="7"/>
  <c r="K92" i="7"/>
  <c r="L92" i="7"/>
  <c r="M92" i="7"/>
  <c r="N92" i="7"/>
  <c r="O92" i="7"/>
  <c r="P92" i="7"/>
  <c r="Q92" i="7"/>
  <c r="R92" i="7"/>
  <c r="S92" i="7"/>
  <c r="T92" i="7"/>
  <c r="U92" i="7"/>
  <c r="V92" i="7"/>
  <c r="W92" i="7"/>
  <c r="X92" i="7"/>
  <c r="Y92" i="7"/>
  <c r="Z92" i="7"/>
  <c r="A93" i="7"/>
  <c r="B93" i="7"/>
  <c r="C93" i="7"/>
  <c r="D93" i="7"/>
  <c r="E93" i="7"/>
  <c r="F93" i="7"/>
  <c r="G93" i="7"/>
  <c r="H93" i="7"/>
  <c r="I93" i="7"/>
  <c r="J93" i="7"/>
  <c r="K93" i="7"/>
  <c r="L93" i="7"/>
  <c r="M93" i="7"/>
  <c r="N93" i="7"/>
  <c r="O93" i="7"/>
  <c r="P93" i="7"/>
  <c r="Q93" i="7"/>
  <c r="R93" i="7"/>
  <c r="S93" i="7"/>
  <c r="T93" i="7"/>
  <c r="U93" i="7"/>
  <c r="V93" i="7"/>
  <c r="W93" i="7"/>
  <c r="X93" i="7"/>
  <c r="Y93" i="7"/>
  <c r="Z93" i="7"/>
  <c r="A94" i="7"/>
  <c r="B94" i="7"/>
  <c r="C94" i="7"/>
  <c r="D94" i="7"/>
  <c r="E94" i="7"/>
  <c r="F94" i="7"/>
  <c r="G94" i="7"/>
  <c r="H94" i="7"/>
  <c r="I94" i="7"/>
  <c r="J94" i="7"/>
  <c r="K94" i="7"/>
  <c r="L94" i="7"/>
  <c r="M94" i="7"/>
  <c r="N94" i="7"/>
  <c r="O94" i="7"/>
  <c r="P94" i="7"/>
  <c r="Q94" i="7"/>
  <c r="R94" i="7"/>
  <c r="S94" i="7"/>
  <c r="T94" i="7"/>
  <c r="U94" i="7"/>
  <c r="V94" i="7"/>
  <c r="W94" i="7"/>
  <c r="X94" i="7"/>
  <c r="Y94" i="7"/>
  <c r="Z94" i="7"/>
  <c r="A95" i="7"/>
  <c r="B95" i="7"/>
  <c r="C95" i="7"/>
  <c r="D95" i="7"/>
  <c r="E95" i="7"/>
  <c r="F95" i="7"/>
  <c r="G95" i="7"/>
  <c r="H95" i="7"/>
  <c r="I95" i="7"/>
  <c r="J95" i="7"/>
  <c r="K95" i="7"/>
  <c r="L95" i="7"/>
  <c r="M95" i="7"/>
  <c r="N95" i="7"/>
  <c r="O95" i="7"/>
  <c r="P95" i="7"/>
  <c r="Q95" i="7"/>
  <c r="R95" i="7"/>
  <c r="S95" i="7"/>
  <c r="T95" i="7"/>
  <c r="U95" i="7"/>
  <c r="V95" i="7"/>
  <c r="W95" i="7"/>
  <c r="X95" i="7"/>
  <c r="Y95" i="7"/>
  <c r="Z95" i="7"/>
  <c r="A96" i="7"/>
  <c r="B96" i="7"/>
  <c r="C96" i="7"/>
  <c r="D96" i="7"/>
  <c r="E96" i="7"/>
  <c r="F96" i="7"/>
  <c r="G96" i="7"/>
  <c r="H96" i="7"/>
  <c r="I96" i="7"/>
  <c r="J96" i="7"/>
  <c r="K96" i="7"/>
  <c r="L96" i="7"/>
  <c r="M96" i="7"/>
  <c r="N96" i="7"/>
  <c r="O96" i="7"/>
  <c r="P96" i="7"/>
  <c r="Q96" i="7"/>
  <c r="R96" i="7"/>
  <c r="S96" i="7"/>
  <c r="T96" i="7"/>
  <c r="U96" i="7"/>
  <c r="V96" i="7"/>
  <c r="W96" i="7"/>
  <c r="X96" i="7"/>
  <c r="Y96" i="7"/>
  <c r="Z96" i="7"/>
  <c r="A97" i="7"/>
  <c r="B97" i="7"/>
  <c r="C97" i="7"/>
  <c r="D97" i="7"/>
  <c r="E97" i="7"/>
  <c r="F97" i="7"/>
  <c r="G97" i="7"/>
  <c r="H97" i="7"/>
  <c r="I97" i="7"/>
  <c r="J97" i="7"/>
  <c r="K97" i="7"/>
  <c r="L97" i="7"/>
  <c r="M97" i="7"/>
  <c r="N97" i="7"/>
  <c r="O97" i="7"/>
  <c r="P97" i="7"/>
  <c r="Q97" i="7"/>
  <c r="R97" i="7"/>
  <c r="S97" i="7"/>
  <c r="T97" i="7"/>
  <c r="U97" i="7"/>
  <c r="V97" i="7"/>
  <c r="W97" i="7"/>
  <c r="X97" i="7"/>
  <c r="Y97" i="7"/>
  <c r="Z97" i="7"/>
  <c r="A98" i="7"/>
  <c r="B98" i="7"/>
  <c r="C98" i="7"/>
  <c r="D98" i="7"/>
  <c r="E98" i="7"/>
  <c r="F98" i="7"/>
  <c r="G98" i="7"/>
  <c r="H98" i="7"/>
  <c r="I98" i="7"/>
  <c r="J98" i="7"/>
  <c r="K98" i="7"/>
  <c r="L98" i="7"/>
  <c r="M98" i="7"/>
  <c r="N98" i="7"/>
  <c r="O98" i="7"/>
  <c r="P98" i="7"/>
  <c r="Q98" i="7"/>
  <c r="R98" i="7"/>
  <c r="S98" i="7"/>
  <c r="T98" i="7"/>
  <c r="U98" i="7"/>
  <c r="V98" i="7"/>
  <c r="W98" i="7"/>
  <c r="X98" i="7"/>
  <c r="Y98" i="7"/>
  <c r="Z98" i="7"/>
  <c r="A99" i="7"/>
  <c r="B99" i="7"/>
  <c r="C99" i="7"/>
  <c r="D99" i="7"/>
  <c r="E99" i="7"/>
  <c r="F99" i="7"/>
  <c r="G99" i="7"/>
  <c r="H99" i="7"/>
  <c r="I99" i="7"/>
  <c r="J99" i="7"/>
  <c r="K99" i="7"/>
  <c r="L99" i="7"/>
  <c r="M99" i="7"/>
  <c r="N99" i="7"/>
  <c r="O99" i="7"/>
  <c r="P99" i="7"/>
  <c r="Q99" i="7"/>
  <c r="R99" i="7"/>
  <c r="S99" i="7"/>
  <c r="T99" i="7"/>
  <c r="U99" i="7"/>
  <c r="V99" i="7"/>
  <c r="W99" i="7"/>
  <c r="X99" i="7"/>
  <c r="Y99" i="7"/>
  <c r="Z99" i="7"/>
  <c r="A100" i="7"/>
  <c r="B100" i="7"/>
  <c r="C100" i="7"/>
  <c r="D100" i="7"/>
  <c r="E100" i="7"/>
  <c r="F100" i="7"/>
  <c r="G100" i="7"/>
  <c r="H100" i="7"/>
  <c r="I100" i="7"/>
  <c r="J100" i="7"/>
  <c r="K100" i="7"/>
  <c r="L100" i="7"/>
  <c r="M100" i="7"/>
  <c r="N100" i="7"/>
  <c r="O100" i="7"/>
  <c r="P100" i="7"/>
  <c r="Q100" i="7"/>
  <c r="R100" i="7"/>
  <c r="S100" i="7"/>
  <c r="T100" i="7"/>
  <c r="U100" i="7"/>
  <c r="V100" i="7"/>
  <c r="W100" i="7"/>
  <c r="X100" i="7"/>
  <c r="Y100" i="7"/>
  <c r="Z100" i="7"/>
  <c r="A101" i="7"/>
  <c r="B101" i="7"/>
  <c r="C101" i="7"/>
  <c r="D101" i="7"/>
  <c r="E101" i="7"/>
  <c r="F101" i="7"/>
  <c r="G101" i="7"/>
  <c r="H101" i="7"/>
  <c r="I101" i="7"/>
  <c r="J101" i="7"/>
  <c r="K101" i="7"/>
  <c r="L101" i="7"/>
  <c r="M101" i="7"/>
  <c r="N101" i="7"/>
  <c r="O101" i="7"/>
  <c r="P101" i="7"/>
  <c r="Q101" i="7"/>
  <c r="R101" i="7"/>
  <c r="S101" i="7"/>
  <c r="T101" i="7"/>
  <c r="U101" i="7"/>
  <c r="V101" i="7"/>
  <c r="W101" i="7"/>
  <c r="X101" i="7"/>
  <c r="Y101" i="7"/>
  <c r="Z101" i="7"/>
  <c r="A102" i="7"/>
  <c r="B102" i="7"/>
  <c r="C102" i="7"/>
  <c r="D102" i="7"/>
  <c r="E102" i="7"/>
  <c r="F102" i="7"/>
  <c r="G102" i="7"/>
  <c r="H102" i="7"/>
  <c r="I102" i="7"/>
  <c r="J102" i="7"/>
  <c r="K102" i="7"/>
  <c r="L102" i="7"/>
  <c r="M102" i="7"/>
  <c r="N102" i="7"/>
  <c r="O102" i="7"/>
  <c r="P102" i="7"/>
  <c r="Q102" i="7"/>
  <c r="R102" i="7"/>
  <c r="S102" i="7"/>
  <c r="T102" i="7"/>
  <c r="U102" i="7"/>
  <c r="V102" i="7"/>
  <c r="W102" i="7"/>
  <c r="X102" i="7"/>
  <c r="Y102" i="7"/>
  <c r="Z102" i="7"/>
  <c r="A103" i="7"/>
  <c r="B103" i="7"/>
  <c r="C103" i="7"/>
  <c r="D103" i="7"/>
  <c r="E103" i="7"/>
  <c r="F103" i="7"/>
  <c r="G103" i="7"/>
  <c r="H103" i="7"/>
  <c r="I103" i="7"/>
  <c r="J103" i="7"/>
  <c r="K103" i="7"/>
  <c r="L103" i="7"/>
  <c r="M103" i="7"/>
  <c r="N103" i="7"/>
  <c r="O103" i="7"/>
  <c r="P103" i="7"/>
  <c r="Q103" i="7"/>
  <c r="R103" i="7"/>
  <c r="S103" i="7"/>
  <c r="T103" i="7"/>
  <c r="U103" i="7"/>
  <c r="V103" i="7"/>
  <c r="W103" i="7"/>
  <c r="X103" i="7"/>
  <c r="Y103" i="7"/>
  <c r="Z103" i="7"/>
  <c r="A104" i="7"/>
  <c r="B104" i="7"/>
  <c r="C104" i="7"/>
  <c r="D104" i="7"/>
  <c r="E104" i="7"/>
  <c r="F104" i="7"/>
  <c r="G104" i="7"/>
  <c r="H104" i="7"/>
  <c r="I104" i="7"/>
  <c r="J104" i="7"/>
  <c r="K104" i="7"/>
  <c r="L104" i="7"/>
  <c r="M104" i="7"/>
  <c r="N104" i="7"/>
  <c r="O104" i="7"/>
  <c r="P104" i="7"/>
  <c r="Q104" i="7"/>
  <c r="R104" i="7"/>
  <c r="S104" i="7"/>
  <c r="T104" i="7"/>
  <c r="U104" i="7"/>
  <c r="V104" i="7"/>
  <c r="W104" i="7"/>
  <c r="X104" i="7"/>
  <c r="Y104" i="7"/>
  <c r="Z104" i="7"/>
  <c r="A105" i="7"/>
  <c r="B105" i="7"/>
  <c r="C105" i="7"/>
  <c r="D105" i="7"/>
  <c r="E105" i="7"/>
  <c r="F105" i="7"/>
  <c r="G105" i="7"/>
  <c r="H105" i="7"/>
  <c r="I105" i="7"/>
  <c r="J105" i="7"/>
  <c r="K105" i="7"/>
  <c r="L105" i="7"/>
  <c r="M105" i="7"/>
  <c r="N105" i="7"/>
  <c r="O105" i="7"/>
  <c r="P105" i="7"/>
  <c r="Q105" i="7"/>
  <c r="R105" i="7"/>
  <c r="S105" i="7"/>
  <c r="T105" i="7"/>
  <c r="U105" i="7"/>
  <c r="V105" i="7"/>
  <c r="W105" i="7"/>
  <c r="X105" i="7"/>
  <c r="Y105" i="7"/>
  <c r="Z105" i="7"/>
  <c r="A106" i="7"/>
  <c r="B106" i="7"/>
  <c r="C106" i="7"/>
  <c r="D106" i="7"/>
  <c r="E106" i="7"/>
  <c r="F106" i="7"/>
  <c r="G106" i="7"/>
  <c r="H106" i="7"/>
  <c r="I106" i="7"/>
  <c r="J106" i="7"/>
  <c r="K106" i="7"/>
  <c r="L106" i="7"/>
  <c r="M106" i="7"/>
  <c r="N106" i="7"/>
  <c r="O106" i="7"/>
  <c r="P106" i="7"/>
  <c r="Q106" i="7"/>
  <c r="R106" i="7"/>
  <c r="S106" i="7"/>
  <c r="T106" i="7"/>
  <c r="U106" i="7"/>
  <c r="V106" i="7"/>
  <c r="W106" i="7"/>
  <c r="X106" i="7"/>
  <c r="Y106" i="7"/>
  <c r="Z106" i="7"/>
  <c r="A107" i="7"/>
  <c r="B107" i="7"/>
  <c r="C107" i="7"/>
  <c r="D107" i="7"/>
  <c r="E107" i="7"/>
  <c r="F107" i="7"/>
  <c r="G107" i="7"/>
  <c r="H107" i="7"/>
  <c r="I107" i="7"/>
  <c r="J107" i="7"/>
  <c r="K107" i="7"/>
  <c r="L107" i="7"/>
  <c r="M107" i="7"/>
  <c r="N107" i="7"/>
  <c r="O107" i="7"/>
  <c r="P107" i="7"/>
  <c r="Q107" i="7"/>
  <c r="R107" i="7"/>
  <c r="S107" i="7"/>
  <c r="T107" i="7"/>
  <c r="U107" i="7"/>
  <c r="V107" i="7"/>
  <c r="W107" i="7"/>
  <c r="X107" i="7"/>
  <c r="Y107" i="7"/>
  <c r="Z107" i="7"/>
  <c r="A108" i="7"/>
  <c r="B108" i="7"/>
  <c r="C108" i="7"/>
  <c r="D108" i="7"/>
  <c r="E108" i="7"/>
  <c r="F108" i="7"/>
  <c r="G108" i="7"/>
  <c r="H108" i="7"/>
  <c r="I108" i="7"/>
  <c r="J108" i="7"/>
  <c r="K108" i="7"/>
  <c r="L108" i="7"/>
  <c r="M108" i="7"/>
  <c r="N108" i="7"/>
  <c r="O108" i="7"/>
  <c r="P108" i="7"/>
  <c r="Q108" i="7"/>
  <c r="R108" i="7"/>
  <c r="S108" i="7"/>
  <c r="T108" i="7"/>
  <c r="U108" i="7"/>
  <c r="V108" i="7"/>
  <c r="W108" i="7"/>
  <c r="X108" i="7"/>
  <c r="Y108" i="7"/>
  <c r="Z108" i="7"/>
  <c r="A109" i="7"/>
  <c r="B109" i="7"/>
  <c r="C109" i="7"/>
  <c r="D109" i="7"/>
  <c r="E109" i="7"/>
  <c r="F109" i="7"/>
  <c r="G109" i="7"/>
  <c r="H109" i="7"/>
  <c r="I109" i="7"/>
  <c r="J109" i="7"/>
  <c r="K109" i="7"/>
  <c r="L109" i="7"/>
  <c r="M109" i="7"/>
  <c r="N109" i="7"/>
  <c r="O109" i="7"/>
  <c r="P109" i="7"/>
  <c r="Q109" i="7"/>
  <c r="R109" i="7"/>
  <c r="S109" i="7"/>
  <c r="T109" i="7"/>
  <c r="U109" i="7"/>
  <c r="V109" i="7"/>
  <c r="W109" i="7"/>
  <c r="X109" i="7"/>
  <c r="Y109" i="7"/>
  <c r="Z109" i="7"/>
  <c r="A110" i="7"/>
  <c r="B110" i="7"/>
  <c r="C110" i="7"/>
  <c r="D110" i="7"/>
  <c r="E110" i="7"/>
  <c r="F110" i="7"/>
  <c r="G110" i="7"/>
  <c r="H110" i="7"/>
  <c r="I110" i="7"/>
  <c r="J110" i="7"/>
  <c r="K110" i="7"/>
  <c r="L110" i="7"/>
  <c r="M110" i="7"/>
  <c r="N110" i="7"/>
  <c r="O110" i="7"/>
  <c r="P110" i="7"/>
  <c r="Q110" i="7"/>
  <c r="R110" i="7"/>
  <c r="S110" i="7"/>
  <c r="T110" i="7"/>
  <c r="U110" i="7"/>
  <c r="V110" i="7"/>
  <c r="W110" i="7"/>
  <c r="X110" i="7"/>
  <c r="Y110" i="7"/>
  <c r="Z110" i="7"/>
  <c r="A111" i="7"/>
  <c r="B111" i="7"/>
  <c r="C111" i="7"/>
  <c r="D111" i="7"/>
  <c r="E111" i="7"/>
  <c r="F111" i="7"/>
  <c r="G111" i="7"/>
  <c r="H111" i="7"/>
  <c r="I111" i="7"/>
  <c r="J111" i="7"/>
  <c r="K111" i="7"/>
  <c r="L111" i="7"/>
  <c r="M111" i="7"/>
  <c r="N111" i="7"/>
  <c r="O111" i="7"/>
  <c r="P111" i="7"/>
  <c r="Q111" i="7"/>
  <c r="R111" i="7"/>
  <c r="S111" i="7"/>
  <c r="T111" i="7"/>
  <c r="U111" i="7"/>
  <c r="V111" i="7"/>
  <c r="W111" i="7"/>
  <c r="X111" i="7"/>
  <c r="Y111" i="7"/>
  <c r="Z111" i="7"/>
  <c r="A112" i="7"/>
  <c r="B112" i="7"/>
  <c r="C112" i="7"/>
  <c r="D112" i="7"/>
  <c r="E112" i="7"/>
  <c r="F112" i="7"/>
  <c r="G112" i="7"/>
  <c r="H112" i="7"/>
  <c r="I112" i="7"/>
  <c r="J112" i="7"/>
  <c r="K112" i="7"/>
  <c r="L112" i="7"/>
  <c r="M112" i="7"/>
  <c r="N112" i="7"/>
  <c r="O112" i="7"/>
  <c r="P112" i="7"/>
  <c r="Q112" i="7"/>
  <c r="R112" i="7"/>
  <c r="S112" i="7"/>
  <c r="T112" i="7"/>
  <c r="U112" i="7"/>
  <c r="V112" i="7"/>
  <c r="W112" i="7"/>
  <c r="X112" i="7"/>
  <c r="Y112" i="7"/>
  <c r="Z112" i="7"/>
  <c r="A113" i="7"/>
  <c r="B113" i="7"/>
  <c r="C113" i="7"/>
  <c r="D113" i="7"/>
  <c r="E113" i="7"/>
  <c r="F113" i="7"/>
  <c r="G113" i="7"/>
  <c r="H113" i="7"/>
  <c r="I113" i="7"/>
  <c r="J113" i="7"/>
  <c r="K113" i="7"/>
  <c r="L113" i="7"/>
  <c r="M113" i="7"/>
  <c r="N113" i="7"/>
  <c r="O113" i="7"/>
  <c r="P113" i="7"/>
  <c r="Q113" i="7"/>
  <c r="R113" i="7"/>
  <c r="S113" i="7"/>
  <c r="T113" i="7"/>
  <c r="U113" i="7"/>
  <c r="V113" i="7"/>
  <c r="W113" i="7"/>
  <c r="X113" i="7"/>
  <c r="Y113" i="7"/>
  <c r="Z113" i="7"/>
  <c r="A114" i="7"/>
  <c r="B114" i="7"/>
  <c r="C114" i="7"/>
  <c r="D114" i="7"/>
  <c r="E114" i="7"/>
  <c r="F114" i="7"/>
  <c r="G114" i="7"/>
  <c r="H114" i="7"/>
  <c r="I114" i="7"/>
  <c r="J114" i="7"/>
  <c r="K114" i="7"/>
  <c r="L114" i="7"/>
  <c r="M114" i="7"/>
  <c r="N114" i="7"/>
  <c r="O114" i="7"/>
  <c r="P114" i="7"/>
  <c r="Q114" i="7"/>
  <c r="R114" i="7"/>
  <c r="S114" i="7"/>
  <c r="T114" i="7"/>
  <c r="U114" i="7"/>
  <c r="V114" i="7"/>
  <c r="W114" i="7"/>
  <c r="X114" i="7"/>
  <c r="Y114" i="7"/>
  <c r="Z114" i="7"/>
  <c r="A115" i="7"/>
  <c r="B115" i="7"/>
  <c r="C115" i="7"/>
  <c r="D115" i="7"/>
  <c r="E115" i="7"/>
  <c r="F115" i="7"/>
  <c r="G115" i="7"/>
  <c r="H115" i="7"/>
  <c r="I115" i="7"/>
  <c r="J115" i="7"/>
  <c r="K115" i="7"/>
  <c r="L115" i="7"/>
  <c r="M115" i="7"/>
  <c r="N115" i="7"/>
  <c r="O115" i="7"/>
  <c r="P115" i="7"/>
  <c r="Q115" i="7"/>
  <c r="R115" i="7"/>
  <c r="S115" i="7"/>
  <c r="T115" i="7"/>
  <c r="U115" i="7"/>
  <c r="V115" i="7"/>
  <c r="W115" i="7"/>
  <c r="X115" i="7"/>
  <c r="Y115" i="7"/>
  <c r="Z115" i="7"/>
  <c r="A116" i="7"/>
  <c r="B116" i="7"/>
  <c r="C116" i="7"/>
  <c r="D116" i="7"/>
  <c r="E116" i="7"/>
  <c r="F116" i="7"/>
  <c r="G116" i="7"/>
  <c r="H116" i="7"/>
  <c r="I116" i="7"/>
  <c r="J116" i="7"/>
  <c r="K116" i="7"/>
  <c r="L116" i="7"/>
  <c r="M116" i="7"/>
  <c r="N116" i="7"/>
  <c r="O116" i="7"/>
  <c r="P116" i="7"/>
  <c r="Q116" i="7"/>
  <c r="R116" i="7"/>
  <c r="S116" i="7"/>
  <c r="T116" i="7"/>
  <c r="U116" i="7"/>
  <c r="V116" i="7"/>
  <c r="W116" i="7"/>
  <c r="X116" i="7"/>
  <c r="Y116" i="7"/>
  <c r="Z116" i="7"/>
  <c r="A117" i="7"/>
  <c r="B117" i="7"/>
  <c r="C117" i="7"/>
  <c r="D117" i="7"/>
  <c r="E117" i="7"/>
  <c r="F117" i="7"/>
  <c r="G117" i="7"/>
  <c r="H117" i="7"/>
  <c r="I117" i="7"/>
  <c r="J117" i="7"/>
  <c r="K117" i="7"/>
  <c r="L117" i="7"/>
  <c r="M117" i="7"/>
  <c r="N117" i="7"/>
  <c r="O117" i="7"/>
  <c r="P117" i="7"/>
  <c r="Q117" i="7"/>
  <c r="R117" i="7"/>
  <c r="S117" i="7"/>
  <c r="T117" i="7"/>
  <c r="U117" i="7"/>
  <c r="V117" i="7"/>
  <c r="W117" i="7"/>
  <c r="X117" i="7"/>
  <c r="Y117" i="7"/>
  <c r="Z117" i="7"/>
  <c r="A118" i="7"/>
  <c r="B118" i="7"/>
  <c r="C118" i="7"/>
  <c r="D118" i="7"/>
  <c r="E118" i="7"/>
  <c r="F118" i="7"/>
  <c r="G118" i="7"/>
  <c r="H118" i="7"/>
  <c r="I118" i="7"/>
  <c r="J118" i="7"/>
  <c r="K118" i="7"/>
  <c r="L118" i="7"/>
  <c r="M118" i="7"/>
  <c r="N118" i="7"/>
  <c r="O118" i="7"/>
  <c r="P118" i="7"/>
  <c r="Q118" i="7"/>
  <c r="R118" i="7"/>
  <c r="S118" i="7"/>
  <c r="T118" i="7"/>
  <c r="U118" i="7"/>
  <c r="V118" i="7"/>
  <c r="W118" i="7"/>
  <c r="X118" i="7"/>
  <c r="Y118" i="7"/>
  <c r="Z118" i="7"/>
  <c r="A119" i="7"/>
  <c r="B119" i="7"/>
  <c r="C119" i="7"/>
  <c r="D119" i="7"/>
  <c r="E119" i="7"/>
  <c r="F119" i="7"/>
  <c r="G119" i="7"/>
  <c r="H119" i="7"/>
  <c r="I119" i="7"/>
  <c r="J119" i="7"/>
  <c r="K119" i="7"/>
  <c r="L119" i="7"/>
  <c r="M119" i="7"/>
  <c r="N119" i="7"/>
  <c r="O119" i="7"/>
  <c r="P119" i="7"/>
  <c r="Q119" i="7"/>
  <c r="R119" i="7"/>
  <c r="S119" i="7"/>
  <c r="T119" i="7"/>
  <c r="U119" i="7"/>
  <c r="V119" i="7"/>
  <c r="W119" i="7"/>
  <c r="X119" i="7"/>
  <c r="Y119" i="7"/>
  <c r="Z119" i="7"/>
  <c r="A120" i="7"/>
  <c r="B120" i="7"/>
  <c r="C120" i="7"/>
  <c r="D120" i="7"/>
  <c r="E120" i="7"/>
  <c r="F120" i="7"/>
  <c r="G120" i="7"/>
  <c r="H120" i="7"/>
  <c r="I120" i="7"/>
  <c r="J120" i="7"/>
  <c r="K120" i="7"/>
  <c r="L120" i="7"/>
  <c r="M120" i="7"/>
  <c r="N120" i="7"/>
  <c r="O120" i="7"/>
  <c r="P120" i="7"/>
  <c r="Q120" i="7"/>
  <c r="R120" i="7"/>
  <c r="S120" i="7"/>
  <c r="T120" i="7"/>
  <c r="U120" i="7"/>
  <c r="V120" i="7"/>
  <c r="W120" i="7"/>
  <c r="X120" i="7"/>
  <c r="Y120" i="7"/>
  <c r="Z120" i="7"/>
  <c r="A121" i="7"/>
  <c r="B121" i="7"/>
  <c r="C121" i="7"/>
  <c r="D121" i="7"/>
  <c r="E121" i="7"/>
  <c r="F121" i="7"/>
  <c r="G121" i="7"/>
  <c r="H121" i="7"/>
  <c r="I121" i="7"/>
  <c r="J121" i="7"/>
  <c r="K121" i="7"/>
  <c r="L121" i="7"/>
  <c r="M121" i="7"/>
  <c r="N121" i="7"/>
  <c r="O121" i="7"/>
  <c r="P121" i="7"/>
  <c r="Q121" i="7"/>
  <c r="R121" i="7"/>
  <c r="S121" i="7"/>
  <c r="T121" i="7"/>
  <c r="U121" i="7"/>
  <c r="V121" i="7"/>
  <c r="W121" i="7"/>
  <c r="X121" i="7"/>
  <c r="Y121" i="7"/>
  <c r="Z121" i="7"/>
  <c r="A122" i="7"/>
  <c r="B122" i="7"/>
  <c r="C122" i="7"/>
  <c r="D122" i="7"/>
  <c r="E122" i="7"/>
  <c r="F122" i="7"/>
  <c r="G122" i="7"/>
  <c r="H122" i="7"/>
  <c r="I122" i="7"/>
  <c r="J122" i="7"/>
  <c r="K122" i="7"/>
  <c r="L122" i="7"/>
  <c r="M122" i="7"/>
  <c r="N122" i="7"/>
  <c r="O122" i="7"/>
  <c r="P122" i="7"/>
  <c r="Q122" i="7"/>
  <c r="R122" i="7"/>
  <c r="S122" i="7"/>
  <c r="T122" i="7"/>
  <c r="U122" i="7"/>
  <c r="V122" i="7"/>
  <c r="W122" i="7"/>
  <c r="X122" i="7"/>
  <c r="Y122" i="7"/>
  <c r="Z122" i="7"/>
  <c r="A123" i="7"/>
  <c r="B123" i="7"/>
  <c r="C123" i="7"/>
  <c r="D123" i="7"/>
  <c r="E123" i="7"/>
  <c r="F123" i="7"/>
  <c r="G123" i="7"/>
  <c r="H123" i="7"/>
  <c r="I123" i="7"/>
  <c r="J123" i="7"/>
  <c r="K123" i="7"/>
  <c r="L123" i="7"/>
  <c r="M123" i="7"/>
  <c r="N123" i="7"/>
  <c r="O123" i="7"/>
  <c r="P123" i="7"/>
  <c r="Q123" i="7"/>
  <c r="R123" i="7"/>
  <c r="S123" i="7"/>
  <c r="T123" i="7"/>
  <c r="U123" i="7"/>
  <c r="V123" i="7"/>
  <c r="W123" i="7"/>
  <c r="X123" i="7"/>
  <c r="Y123" i="7"/>
  <c r="Z123" i="7"/>
  <c r="A124" i="7"/>
  <c r="B124" i="7"/>
  <c r="C124" i="7"/>
  <c r="D124" i="7"/>
  <c r="E124" i="7"/>
  <c r="F124" i="7"/>
  <c r="G124" i="7"/>
  <c r="H124" i="7"/>
  <c r="I124" i="7"/>
  <c r="J124" i="7"/>
  <c r="K124" i="7"/>
  <c r="L124" i="7"/>
  <c r="M124" i="7"/>
  <c r="N124" i="7"/>
  <c r="O124" i="7"/>
  <c r="P124" i="7"/>
  <c r="Q124" i="7"/>
  <c r="R124" i="7"/>
  <c r="S124" i="7"/>
  <c r="T124" i="7"/>
  <c r="U124" i="7"/>
  <c r="V124" i="7"/>
  <c r="W124" i="7"/>
  <c r="X124" i="7"/>
  <c r="Y124" i="7"/>
  <c r="Z124" i="7"/>
  <c r="A125" i="7"/>
  <c r="B125" i="7"/>
  <c r="C125" i="7"/>
  <c r="D125" i="7"/>
  <c r="E125" i="7"/>
  <c r="F125" i="7"/>
  <c r="G125" i="7"/>
  <c r="H125" i="7"/>
  <c r="I125" i="7"/>
  <c r="J125" i="7"/>
  <c r="K125" i="7"/>
  <c r="L125" i="7"/>
  <c r="M125" i="7"/>
  <c r="N125" i="7"/>
  <c r="O125" i="7"/>
  <c r="P125" i="7"/>
  <c r="Q125" i="7"/>
  <c r="R125" i="7"/>
  <c r="S125" i="7"/>
  <c r="T125" i="7"/>
  <c r="U125" i="7"/>
  <c r="V125" i="7"/>
  <c r="W125" i="7"/>
  <c r="X125" i="7"/>
  <c r="Y125" i="7"/>
  <c r="Z125" i="7"/>
  <c r="A126" i="7"/>
  <c r="B126" i="7"/>
  <c r="C126" i="7"/>
  <c r="D126" i="7"/>
  <c r="E126" i="7"/>
  <c r="F126" i="7"/>
  <c r="G126" i="7"/>
  <c r="H126" i="7"/>
  <c r="I126" i="7"/>
  <c r="J126" i="7"/>
  <c r="K126" i="7"/>
  <c r="L126" i="7"/>
  <c r="M126" i="7"/>
  <c r="N126" i="7"/>
  <c r="O126" i="7"/>
  <c r="P126" i="7"/>
  <c r="Q126" i="7"/>
  <c r="R126" i="7"/>
  <c r="S126" i="7"/>
  <c r="T126" i="7"/>
  <c r="U126" i="7"/>
  <c r="V126" i="7"/>
  <c r="W126" i="7"/>
  <c r="X126" i="7"/>
  <c r="Y126" i="7"/>
  <c r="Z126" i="7"/>
  <c r="A127" i="7"/>
  <c r="B127" i="7"/>
  <c r="C127" i="7"/>
  <c r="D127" i="7"/>
  <c r="E127" i="7"/>
  <c r="F127" i="7"/>
  <c r="G127" i="7"/>
  <c r="H127" i="7"/>
  <c r="I127" i="7"/>
  <c r="J127" i="7"/>
  <c r="K127" i="7"/>
  <c r="L127" i="7"/>
  <c r="M127" i="7"/>
  <c r="N127" i="7"/>
  <c r="O127" i="7"/>
  <c r="P127" i="7"/>
  <c r="Q127" i="7"/>
  <c r="R127" i="7"/>
  <c r="S127" i="7"/>
  <c r="T127" i="7"/>
  <c r="U127" i="7"/>
  <c r="V127" i="7"/>
  <c r="W127" i="7"/>
  <c r="X127" i="7"/>
  <c r="Y127" i="7"/>
  <c r="Z127" i="7"/>
  <c r="A128" i="7"/>
  <c r="B128" i="7"/>
  <c r="C128" i="7"/>
  <c r="D128" i="7"/>
  <c r="E128" i="7"/>
  <c r="F128" i="7"/>
  <c r="G128" i="7"/>
  <c r="H128" i="7"/>
  <c r="I128" i="7"/>
  <c r="J128" i="7"/>
  <c r="K128" i="7"/>
  <c r="L128" i="7"/>
  <c r="M128" i="7"/>
  <c r="N128" i="7"/>
  <c r="O128" i="7"/>
  <c r="P128" i="7"/>
  <c r="Q128" i="7"/>
  <c r="R128" i="7"/>
  <c r="S128" i="7"/>
  <c r="T128" i="7"/>
  <c r="U128" i="7"/>
  <c r="V128" i="7"/>
  <c r="W128" i="7"/>
  <c r="X128" i="7"/>
  <c r="Y128" i="7"/>
  <c r="Z128" i="7"/>
  <c r="A129" i="7"/>
  <c r="B129" i="7"/>
  <c r="C129" i="7"/>
  <c r="D129" i="7"/>
  <c r="E129" i="7"/>
  <c r="F129" i="7"/>
  <c r="G129" i="7"/>
  <c r="H129" i="7"/>
  <c r="I129" i="7"/>
  <c r="J129" i="7"/>
  <c r="K129" i="7"/>
  <c r="L129" i="7"/>
  <c r="M129" i="7"/>
  <c r="N129" i="7"/>
  <c r="O129" i="7"/>
  <c r="P129" i="7"/>
  <c r="Q129" i="7"/>
  <c r="R129" i="7"/>
  <c r="S129" i="7"/>
  <c r="T129" i="7"/>
  <c r="U129" i="7"/>
  <c r="V129" i="7"/>
  <c r="W129" i="7"/>
  <c r="X129" i="7"/>
  <c r="Y129" i="7"/>
  <c r="Z129" i="7"/>
  <c r="A130" i="7"/>
  <c r="B130" i="7"/>
  <c r="C130" i="7"/>
  <c r="D130" i="7"/>
  <c r="E130" i="7"/>
  <c r="F130" i="7"/>
  <c r="G130" i="7"/>
  <c r="H130" i="7"/>
  <c r="I130" i="7"/>
  <c r="J130" i="7"/>
  <c r="K130" i="7"/>
  <c r="L130" i="7"/>
  <c r="M130" i="7"/>
  <c r="N130" i="7"/>
  <c r="O130" i="7"/>
  <c r="P130" i="7"/>
  <c r="Q130" i="7"/>
  <c r="R130" i="7"/>
  <c r="S130" i="7"/>
  <c r="T130" i="7"/>
  <c r="U130" i="7"/>
  <c r="V130" i="7"/>
  <c r="W130" i="7"/>
  <c r="X130" i="7"/>
  <c r="Y130" i="7"/>
  <c r="Z130" i="7"/>
  <c r="A131" i="7"/>
  <c r="B131" i="7"/>
  <c r="C131" i="7"/>
  <c r="D131" i="7"/>
  <c r="E131" i="7"/>
  <c r="F131" i="7"/>
  <c r="G131" i="7"/>
  <c r="H131" i="7"/>
  <c r="I131" i="7"/>
  <c r="J131" i="7"/>
  <c r="K131" i="7"/>
  <c r="L131" i="7"/>
  <c r="M131" i="7"/>
  <c r="N131" i="7"/>
  <c r="O131" i="7"/>
  <c r="P131" i="7"/>
  <c r="Q131" i="7"/>
  <c r="R131" i="7"/>
  <c r="S131" i="7"/>
  <c r="T131" i="7"/>
  <c r="U131" i="7"/>
  <c r="V131" i="7"/>
  <c r="W131" i="7"/>
  <c r="X131" i="7"/>
  <c r="Y131" i="7"/>
  <c r="Z131" i="7"/>
  <c r="A132" i="7"/>
  <c r="B132" i="7"/>
  <c r="C132" i="7"/>
  <c r="D132" i="7"/>
  <c r="E132" i="7"/>
  <c r="F132" i="7"/>
  <c r="G132" i="7"/>
  <c r="H132" i="7"/>
  <c r="I132" i="7"/>
  <c r="J132" i="7"/>
  <c r="K132" i="7"/>
  <c r="L132" i="7"/>
  <c r="M132" i="7"/>
  <c r="N132" i="7"/>
  <c r="O132" i="7"/>
  <c r="P132" i="7"/>
  <c r="Q132" i="7"/>
  <c r="R132" i="7"/>
  <c r="S132" i="7"/>
  <c r="T132" i="7"/>
  <c r="U132" i="7"/>
  <c r="V132" i="7"/>
  <c r="W132" i="7"/>
  <c r="X132" i="7"/>
  <c r="Y132" i="7"/>
  <c r="Z132" i="7"/>
  <c r="A133" i="7"/>
  <c r="B133" i="7"/>
  <c r="C133" i="7"/>
  <c r="D133" i="7"/>
  <c r="E133" i="7"/>
  <c r="F133" i="7"/>
  <c r="G133" i="7"/>
  <c r="H133" i="7"/>
  <c r="I133" i="7"/>
  <c r="J133" i="7"/>
  <c r="K133" i="7"/>
  <c r="L133" i="7"/>
  <c r="M133" i="7"/>
  <c r="N133" i="7"/>
  <c r="O133" i="7"/>
  <c r="P133" i="7"/>
  <c r="Q133" i="7"/>
  <c r="R133" i="7"/>
  <c r="S133" i="7"/>
  <c r="T133" i="7"/>
  <c r="U133" i="7"/>
  <c r="V133" i="7"/>
  <c r="W133" i="7"/>
  <c r="X133" i="7"/>
  <c r="Y133" i="7"/>
  <c r="Z133" i="7"/>
  <c r="A134" i="7"/>
  <c r="B134" i="7"/>
  <c r="C134" i="7"/>
  <c r="D134" i="7"/>
  <c r="E134" i="7"/>
  <c r="F134" i="7"/>
  <c r="G134" i="7"/>
  <c r="H134" i="7"/>
  <c r="I134" i="7"/>
  <c r="J134" i="7"/>
  <c r="K134" i="7"/>
  <c r="L134" i="7"/>
  <c r="M134" i="7"/>
  <c r="N134" i="7"/>
  <c r="O134" i="7"/>
  <c r="P134" i="7"/>
  <c r="Q134" i="7"/>
  <c r="R134" i="7"/>
  <c r="S134" i="7"/>
  <c r="T134" i="7"/>
  <c r="U134" i="7"/>
  <c r="V134" i="7"/>
  <c r="W134" i="7"/>
  <c r="X134" i="7"/>
  <c r="Y134" i="7"/>
  <c r="Z134" i="7"/>
  <c r="A135" i="7"/>
  <c r="B135" i="7"/>
  <c r="C135" i="7"/>
  <c r="D135" i="7"/>
  <c r="E135" i="7"/>
  <c r="F135" i="7"/>
  <c r="G135" i="7"/>
  <c r="H135" i="7"/>
  <c r="I135" i="7"/>
  <c r="J135" i="7"/>
  <c r="K135" i="7"/>
  <c r="L135" i="7"/>
  <c r="M135" i="7"/>
  <c r="N135" i="7"/>
  <c r="O135" i="7"/>
  <c r="P135" i="7"/>
  <c r="Q135" i="7"/>
  <c r="R135" i="7"/>
  <c r="S135" i="7"/>
  <c r="T135" i="7"/>
  <c r="U135" i="7"/>
  <c r="V135" i="7"/>
  <c r="W135" i="7"/>
  <c r="X135" i="7"/>
  <c r="Y135" i="7"/>
  <c r="Z135" i="7"/>
  <c r="A136" i="7"/>
  <c r="B136" i="7"/>
  <c r="C136" i="7"/>
  <c r="D136" i="7"/>
  <c r="E136" i="7"/>
  <c r="F136" i="7"/>
  <c r="G136" i="7"/>
  <c r="H136" i="7"/>
  <c r="I136" i="7"/>
  <c r="J136" i="7"/>
  <c r="K136" i="7"/>
  <c r="L136" i="7"/>
  <c r="M136" i="7"/>
  <c r="N136" i="7"/>
  <c r="O136" i="7"/>
  <c r="P136" i="7"/>
  <c r="Q136" i="7"/>
  <c r="R136" i="7"/>
  <c r="S136" i="7"/>
  <c r="T136" i="7"/>
  <c r="U136" i="7"/>
  <c r="V136" i="7"/>
  <c r="W136" i="7"/>
  <c r="X136" i="7"/>
  <c r="Y136" i="7"/>
  <c r="Z136" i="7"/>
  <c r="A137" i="7"/>
  <c r="B137" i="7"/>
  <c r="C137" i="7"/>
  <c r="D137" i="7"/>
  <c r="E137" i="7"/>
  <c r="F137" i="7"/>
  <c r="G137" i="7"/>
  <c r="H137" i="7"/>
  <c r="I137" i="7"/>
  <c r="J137" i="7"/>
  <c r="K137" i="7"/>
  <c r="L137" i="7"/>
  <c r="M137" i="7"/>
  <c r="N137" i="7"/>
  <c r="O137" i="7"/>
  <c r="P137" i="7"/>
  <c r="Q137" i="7"/>
  <c r="R137" i="7"/>
  <c r="S137" i="7"/>
  <c r="T137" i="7"/>
  <c r="U137" i="7"/>
  <c r="V137" i="7"/>
  <c r="W137" i="7"/>
  <c r="X137" i="7"/>
  <c r="Y137" i="7"/>
  <c r="Z137" i="7"/>
  <c r="A138" i="7"/>
  <c r="B138" i="7"/>
  <c r="C138" i="7"/>
  <c r="D138" i="7"/>
  <c r="E138" i="7"/>
  <c r="F138" i="7"/>
  <c r="G138" i="7"/>
  <c r="H138" i="7"/>
  <c r="I138" i="7"/>
  <c r="J138" i="7"/>
  <c r="K138" i="7"/>
  <c r="L138" i="7"/>
  <c r="M138" i="7"/>
  <c r="N138" i="7"/>
  <c r="O138" i="7"/>
  <c r="P138" i="7"/>
  <c r="Q138" i="7"/>
  <c r="R138" i="7"/>
  <c r="S138" i="7"/>
  <c r="T138" i="7"/>
  <c r="U138" i="7"/>
  <c r="V138" i="7"/>
  <c r="W138" i="7"/>
  <c r="X138" i="7"/>
  <c r="Y138" i="7"/>
  <c r="Z138" i="7"/>
  <c r="A139" i="7"/>
  <c r="B139" i="7"/>
  <c r="C139" i="7"/>
  <c r="D139" i="7"/>
  <c r="E139" i="7"/>
  <c r="F139" i="7"/>
  <c r="G139" i="7"/>
  <c r="H139" i="7"/>
  <c r="I139" i="7"/>
  <c r="J139" i="7"/>
  <c r="K139" i="7"/>
  <c r="L139" i="7"/>
  <c r="M139" i="7"/>
  <c r="N139" i="7"/>
  <c r="O139" i="7"/>
  <c r="P139" i="7"/>
  <c r="Q139" i="7"/>
  <c r="R139" i="7"/>
  <c r="S139" i="7"/>
  <c r="T139" i="7"/>
  <c r="U139" i="7"/>
  <c r="V139" i="7"/>
  <c r="W139" i="7"/>
  <c r="X139" i="7"/>
  <c r="Y139" i="7"/>
  <c r="Z139" i="7"/>
  <c r="A140" i="7"/>
  <c r="B140" i="7"/>
  <c r="C140" i="7"/>
  <c r="D140" i="7"/>
  <c r="E140" i="7"/>
  <c r="F140" i="7"/>
  <c r="G140" i="7"/>
  <c r="H140" i="7"/>
  <c r="I140" i="7"/>
  <c r="J140" i="7"/>
  <c r="K140" i="7"/>
  <c r="L140" i="7"/>
  <c r="M140" i="7"/>
  <c r="N140" i="7"/>
  <c r="O140" i="7"/>
  <c r="P140" i="7"/>
  <c r="Q140" i="7"/>
  <c r="R140" i="7"/>
  <c r="S140" i="7"/>
  <c r="T140" i="7"/>
  <c r="U140" i="7"/>
  <c r="V140" i="7"/>
  <c r="W140" i="7"/>
  <c r="X140" i="7"/>
  <c r="Y140" i="7"/>
  <c r="Z140" i="7"/>
  <c r="A141" i="7"/>
  <c r="B141" i="7"/>
  <c r="C141" i="7"/>
  <c r="D141" i="7"/>
  <c r="E141" i="7"/>
  <c r="F141" i="7"/>
  <c r="G141" i="7"/>
  <c r="H141" i="7"/>
  <c r="I141" i="7"/>
  <c r="J141" i="7"/>
  <c r="K141" i="7"/>
  <c r="L141" i="7"/>
  <c r="M141" i="7"/>
  <c r="N141" i="7"/>
  <c r="O141" i="7"/>
  <c r="P141" i="7"/>
  <c r="Q141" i="7"/>
  <c r="R141" i="7"/>
  <c r="S141" i="7"/>
  <c r="T141" i="7"/>
  <c r="U141" i="7"/>
  <c r="V141" i="7"/>
  <c r="W141" i="7"/>
  <c r="X141" i="7"/>
  <c r="Y141" i="7"/>
  <c r="Z141" i="7"/>
  <c r="A142" i="7"/>
  <c r="B142" i="7"/>
  <c r="C142" i="7"/>
  <c r="D142" i="7"/>
  <c r="E142" i="7"/>
  <c r="F142" i="7"/>
  <c r="G142" i="7"/>
  <c r="H142" i="7"/>
  <c r="I142" i="7"/>
  <c r="J142" i="7"/>
  <c r="K142" i="7"/>
  <c r="L142" i="7"/>
  <c r="M142" i="7"/>
  <c r="N142" i="7"/>
  <c r="O142" i="7"/>
  <c r="P142" i="7"/>
  <c r="Q142" i="7"/>
  <c r="R142" i="7"/>
  <c r="S142" i="7"/>
  <c r="T142" i="7"/>
  <c r="U142" i="7"/>
  <c r="V142" i="7"/>
  <c r="W142" i="7"/>
  <c r="X142" i="7"/>
  <c r="Y142" i="7"/>
  <c r="Z142" i="7"/>
  <c r="A143" i="7"/>
  <c r="B143" i="7"/>
  <c r="C143" i="7"/>
  <c r="D143" i="7"/>
  <c r="E143" i="7"/>
  <c r="F143" i="7"/>
  <c r="G143" i="7"/>
  <c r="H143" i="7"/>
  <c r="I143" i="7"/>
  <c r="J143" i="7"/>
  <c r="K143" i="7"/>
  <c r="L143" i="7"/>
  <c r="M143" i="7"/>
  <c r="N143" i="7"/>
  <c r="O143" i="7"/>
  <c r="P143" i="7"/>
  <c r="Q143" i="7"/>
  <c r="R143" i="7"/>
  <c r="S143" i="7"/>
  <c r="T143" i="7"/>
  <c r="U143" i="7"/>
  <c r="V143" i="7"/>
  <c r="W143" i="7"/>
  <c r="X143" i="7"/>
  <c r="Y143" i="7"/>
  <c r="Z143" i="7"/>
  <c r="A144" i="7"/>
  <c r="B144" i="7"/>
  <c r="C144" i="7"/>
  <c r="D144" i="7"/>
  <c r="E144" i="7"/>
  <c r="F144" i="7"/>
  <c r="G144" i="7"/>
  <c r="H144" i="7"/>
  <c r="I144" i="7"/>
  <c r="J144" i="7"/>
  <c r="K144" i="7"/>
  <c r="L144" i="7"/>
  <c r="M144" i="7"/>
  <c r="N144" i="7"/>
  <c r="O144" i="7"/>
  <c r="P144" i="7"/>
  <c r="Q144" i="7"/>
  <c r="R144" i="7"/>
  <c r="S144" i="7"/>
  <c r="T144" i="7"/>
  <c r="U144" i="7"/>
  <c r="V144" i="7"/>
  <c r="W144" i="7"/>
  <c r="X144" i="7"/>
  <c r="Y144" i="7"/>
  <c r="Z144" i="7"/>
  <c r="A145" i="7"/>
  <c r="B145" i="7"/>
  <c r="C145" i="7"/>
  <c r="D145" i="7"/>
  <c r="E145" i="7"/>
  <c r="F145" i="7"/>
  <c r="G145" i="7"/>
  <c r="H145" i="7"/>
  <c r="I145" i="7"/>
  <c r="J145" i="7"/>
  <c r="K145" i="7"/>
  <c r="L145" i="7"/>
  <c r="M145" i="7"/>
  <c r="N145" i="7"/>
  <c r="O145" i="7"/>
  <c r="P145" i="7"/>
  <c r="Q145" i="7"/>
  <c r="R145" i="7"/>
  <c r="S145" i="7"/>
  <c r="T145" i="7"/>
  <c r="U145" i="7"/>
  <c r="V145" i="7"/>
  <c r="W145" i="7"/>
  <c r="X145" i="7"/>
  <c r="Y145" i="7"/>
  <c r="Z145" i="7"/>
  <c r="A146" i="7"/>
  <c r="B146" i="7"/>
  <c r="C146" i="7"/>
  <c r="D146" i="7"/>
  <c r="E146" i="7"/>
  <c r="F146" i="7"/>
  <c r="G146" i="7"/>
  <c r="H146" i="7"/>
  <c r="I146" i="7"/>
  <c r="J146" i="7"/>
  <c r="K146" i="7"/>
  <c r="L146" i="7"/>
  <c r="M146" i="7"/>
  <c r="N146" i="7"/>
  <c r="O146" i="7"/>
  <c r="P146" i="7"/>
  <c r="Q146" i="7"/>
  <c r="R146" i="7"/>
  <c r="S146" i="7"/>
  <c r="T146" i="7"/>
  <c r="U146" i="7"/>
  <c r="V146" i="7"/>
  <c r="W146" i="7"/>
  <c r="X146" i="7"/>
  <c r="Y146" i="7"/>
  <c r="Z146" i="7"/>
  <c r="A147" i="7"/>
  <c r="B147" i="7"/>
  <c r="C147" i="7"/>
  <c r="D147" i="7"/>
  <c r="E147" i="7"/>
  <c r="F147" i="7"/>
  <c r="G147" i="7"/>
  <c r="H147" i="7"/>
  <c r="I147" i="7"/>
  <c r="J147" i="7"/>
  <c r="K147" i="7"/>
  <c r="L147" i="7"/>
  <c r="M147" i="7"/>
  <c r="N147" i="7"/>
  <c r="O147" i="7"/>
  <c r="P147" i="7"/>
  <c r="Q147" i="7"/>
  <c r="R147" i="7"/>
  <c r="S147" i="7"/>
  <c r="T147" i="7"/>
  <c r="U147" i="7"/>
  <c r="V147" i="7"/>
  <c r="W147" i="7"/>
  <c r="X147" i="7"/>
  <c r="Y147" i="7"/>
  <c r="Z147" i="7"/>
  <c r="A148" i="7"/>
  <c r="B148" i="7"/>
  <c r="C148" i="7"/>
  <c r="D148" i="7"/>
  <c r="E148" i="7"/>
  <c r="F148" i="7"/>
  <c r="G148" i="7"/>
  <c r="H148" i="7"/>
  <c r="I148" i="7"/>
  <c r="J148" i="7"/>
  <c r="K148" i="7"/>
  <c r="L148" i="7"/>
  <c r="M148" i="7"/>
  <c r="N148" i="7"/>
  <c r="O148" i="7"/>
  <c r="P148" i="7"/>
  <c r="Q148" i="7"/>
  <c r="R148" i="7"/>
  <c r="S148" i="7"/>
  <c r="T148" i="7"/>
  <c r="U148" i="7"/>
  <c r="V148" i="7"/>
  <c r="W148" i="7"/>
  <c r="X148" i="7"/>
  <c r="Y148" i="7"/>
  <c r="Z148" i="7"/>
  <c r="A149" i="7"/>
  <c r="B149" i="7"/>
  <c r="C149" i="7"/>
  <c r="D149" i="7"/>
  <c r="E149" i="7"/>
  <c r="F149" i="7"/>
  <c r="G149" i="7"/>
  <c r="H149" i="7"/>
  <c r="I149" i="7"/>
  <c r="J149" i="7"/>
  <c r="K149" i="7"/>
  <c r="L149" i="7"/>
  <c r="M149" i="7"/>
  <c r="N149" i="7"/>
  <c r="O149" i="7"/>
  <c r="P149" i="7"/>
  <c r="Q149" i="7"/>
  <c r="R149" i="7"/>
  <c r="S149" i="7"/>
  <c r="T149" i="7"/>
  <c r="U149" i="7"/>
  <c r="V149" i="7"/>
  <c r="W149" i="7"/>
  <c r="X149" i="7"/>
  <c r="Y149" i="7"/>
  <c r="Z149" i="7"/>
  <c r="A150" i="7"/>
  <c r="B150" i="7"/>
  <c r="C150" i="7"/>
  <c r="D150" i="7"/>
  <c r="E150" i="7"/>
  <c r="F150" i="7"/>
  <c r="G150" i="7"/>
  <c r="H150" i="7"/>
  <c r="I150" i="7"/>
  <c r="J150" i="7"/>
  <c r="K150" i="7"/>
  <c r="L150" i="7"/>
  <c r="M150" i="7"/>
  <c r="N150" i="7"/>
  <c r="O150" i="7"/>
  <c r="P150" i="7"/>
  <c r="Q150" i="7"/>
  <c r="R150" i="7"/>
  <c r="S150" i="7"/>
  <c r="T150" i="7"/>
  <c r="U150" i="7"/>
  <c r="V150" i="7"/>
  <c r="W150" i="7"/>
  <c r="X150" i="7"/>
  <c r="Y150" i="7"/>
  <c r="Z150" i="7"/>
  <c r="A151" i="7"/>
  <c r="B151" i="7"/>
  <c r="C151" i="7"/>
  <c r="D151" i="7"/>
  <c r="E151" i="7"/>
  <c r="F151" i="7"/>
  <c r="G151" i="7"/>
  <c r="H151" i="7"/>
  <c r="I151" i="7"/>
  <c r="J151" i="7"/>
  <c r="K151" i="7"/>
  <c r="L151" i="7"/>
  <c r="M151" i="7"/>
  <c r="N151" i="7"/>
  <c r="O151" i="7"/>
  <c r="P151" i="7"/>
  <c r="Q151" i="7"/>
  <c r="R151" i="7"/>
  <c r="S151" i="7"/>
  <c r="T151" i="7"/>
  <c r="U151" i="7"/>
  <c r="V151" i="7"/>
  <c r="W151" i="7"/>
  <c r="X151" i="7"/>
  <c r="Y151" i="7"/>
  <c r="Z151" i="7"/>
  <c r="A152" i="7"/>
  <c r="B152" i="7"/>
  <c r="C152" i="7"/>
  <c r="D152" i="7"/>
  <c r="E152" i="7"/>
  <c r="F152" i="7"/>
  <c r="G152" i="7"/>
  <c r="H152" i="7"/>
  <c r="I152" i="7"/>
  <c r="J152" i="7"/>
  <c r="K152" i="7"/>
  <c r="L152" i="7"/>
  <c r="M152" i="7"/>
  <c r="N152" i="7"/>
  <c r="O152" i="7"/>
  <c r="P152" i="7"/>
  <c r="Q152" i="7"/>
  <c r="R152" i="7"/>
  <c r="S152" i="7"/>
  <c r="T152" i="7"/>
  <c r="U152" i="7"/>
  <c r="V152" i="7"/>
  <c r="W152" i="7"/>
  <c r="X152" i="7"/>
  <c r="Y152" i="7"/>
  <c r="Z152" i="7"/>
  <c r="A153" i="7"/>
  <c r="B153" i="7"/>
  <c r="C153" i="7"/>
  <c r="D153" i="7"/>
  <c r="E153" i="7"/>
  <c r="F153" i="7"/>
  <c r="G153" i="7"/>
  <c r="H153" i="7"/>
  <c r="I153" i="7"/>
  <c r="J153" i="7"/>
  <c r="K153" i="7"/>
  <c r="L153" i="7"/>
  <c r="M153" i="7"/>
  <c r="N153" i="7"/>
  <c r="O153" i="7"/>
  <c r="P153" i="7"/>
  <c r="Q153" i="7"/>
  <c r="R153" i="7"/>
  <c r="S153" i="7"/>
  <c r="T153" i="7"/>
  <c r="U153" i="7"/>
  <c r="V153" i="7"/>
  <c r="W153" i="7"/>
  <c r="X153" i="7"/>
  <c r="Y153" i="7"/>
  <c r="Z153" i="7"/>
  <c r="A154" i="7"/>
  <c r="B154" i="7"/>
  <c r="C154" i="7"/>
  <c r="D154" i="7"/>
  <c r="E154" i="7"/>
  <c r="F154" i="7"/>
  <c r="G154" i="7"/>
  <c r="H154" i="7"/>
  <c r="I154" i="7"/>
  <c r="J154" i="7"/>
  <c r="K154" i="7"/>
  <c r="L154" i="7"/>
  <c r="M154" i="7"/>
  <c r="N154" i="7"/>
  <c r="O154" i="7"/>
  <c r="P154" i="7"/>
  <c r="Q154" i="7"/>
  <c r="R154" i="7"/>
  <c r="S154" i="7"/>
  <c r="T154" i="7"/>
  <c r="U154" i="7"/>
  <c r="V154" i="7"/>
  <c r="W154" i="7"/>
  <c r="X154" i="7"/>
  <c r="Y154" i="7"/>
  <c r="Z154" i="7"/>
  <c r="A155" i="7"/>
  <c r="B155" i="7"/>
  <c r="C155" i="7"/>
  <c r="D155" i="7"/>
  <c r="E155" i="7"/>
  <c r="F155" i="7"/>
  <c r="G155" i="7"/>
  <c r="H155" i="7"/>
  <c r="I155" i="7"/>
  <c r="J155" i="7"/>
  <c r="K155" i="7"/>
  <c r="L155" i="7"/>
  <c r="M155" i="7"/>
  <c r="N155" i="7"/>
  <c r="O155" i="7"/>
  <c r="P155" i="7"/>
  <c r="Q155" i="7"/>
  <c r="R155" i="7"/>
  <c r="S155" i="7"/>
  <c r="T155" i="7"/>
  <c r="U155" i="7"/>
  <c r="V155" i="7"/>
  <c r="W155" i="7"/>
  <c r="X155" i="7"/>
  <c r="Y155" i="7"/>
  <c r="Z155" i="7"/>
  <c r="A156" i="7"/>
  <c r="B156" i="7"/>
  <c r="C156" i="7"/>
  <c r="D156" i="7"/>
  <c r="E156" i="7"/>
  <c r="F156" i="7"/>
  <c r="G156" i="7"/>
  <c r="H156" i="7"/>
  <c r="I156" i="7"/>
  <c r="J156" i="7"/>
  <c r="K156" i="7"/>
  <c r="L156" i="7"/>
  <c r="M156" i="7"/>
  <c r="N156" i="7"/>
  <c r="O156" i="7"/>
  <c r="P156" i="7"/>
  <c r="Q156" i="7"/>
  <c r="R156" i="7"/>
  <c r="S156" i="7"/>
  <c r="T156" i="7"/>
  <c r="U156" i="7"/>
  <c r="V156" i="7"/>
  <c r="W156" i="7"/>
  <c r="X156" i="7"/>
  <c r="Y156" i="7"/>
  <c r="Z156" i="7"/>
  <c r="A157" i="7"/>
  <c r="B157" i="7"/>
  <c r="C157" i="7"/>
  <c r="D157" i="7"/>
  <c r="E157" i="7"/>
  <c r="F157" i="7"/>
  <c r="G157" i="7"/>
  <c r="H157" i="7"/>
  <c r="I157" i="7"/>
  <c r="J157" i="7"/>
  <c r="K157" i="7"/>
  <c r="L157" i="7"/>
  <c r="M157" i="7"/>
  <c r="N157" i="7"/>
  <c r="O157" i="7"/>
  <c r="P157" i="7"/>
  <c r="Q157" i="7"/>
  <c r="R157" i="7"/>
  <c r="S157" i="7"/>
  <c r="T157" i="7"/>
  <c r="U157" i="7"/>
  <c r="V157" i="7"/>
  <c r="W157" i="7"/>
  <c r="X157" i="7"/>
  <c r="Y157" i="7"/>
  <c r="Z157" i="7"/>
  <c r="A158" i="7"/>
  <c r="B158" i="7"/>
  <c r="C158" i="7"/>
  <c r="D158" i="7"/>
  <c r="E158" i="7"/>
  <c r="F158" i="7"/>
  <c r="G158" i="7"/>
  <c r="H158" i="7"/>
  <c r="I158" i="7"/>
  <c r="J158" i="7"/>
  <c r="K158" i="7"/>
  <c r="L158" i="7"/>
  <c r="M158" i="7"/>
  <c r="N158" i="7"/>
  <c r="O158" i="7"/>
  <c r="P158" i="7"/>
  <c r="Q158" i="7"/>
  <c r="R158" i="7"/>
  <c r="S158" i="7"/>
  <c r="T158" i="7"/>
  <c r="U158" i="7"/>
  <c r="V158" i="7"/>
  <c r="W158" i="7"/>
  <c r="X158" i="7"/>
  <c r="Y158" i="7"/>
  <c r="Z158" i="7"/>
  <c r="A159" i="7"/>
  <c r="B159" i="7"/>
  <c r="C159" i="7"/>
  <c r="D159" i="7"/>
  <c r="E159" i="7"/>
  <c r="F159" i="7"/>
  <c r="G159" i="7"/>
  <c r="H159" i="7"/>
  <c r="I159" i="7"/>
  <c r="J159" i="7"/>
  <c r="K159" i="7"/>
  <c r="L159" i="7"/>
  <c r="M159" i="7"/>
  <c r="N159" i="7"/>
  <c r="O159" i="7"/>
  <c r="P159" i="7"/>
  <c r="Q159" i="7"/>
  <c r="R159" i="7"/>
  <c r="S159" i="7"/>
  <c r="T159" i="7"/>
  <c r="U159" i="7"/>
  <c r="V159" i="7"/>
  <c r="W159" i="7"/>
  <c r="X159" i="7"/>
  <c r="Y159" i="7"/>
  <c r="Z159" i="7"/>
  <c r="A160" i="7"/>
  <c r="B160" i="7"/>
  <c r="C160" i="7"/>
  <c r="D160" i="7"/>
  <c r="E160" i="7"/>
  <c r="F160" i="7"/>
  <c r="G160" i="7"/>
  <c r="H160" i="7"/>
  <c r="I160" i="7"/>
  <c r="J160" i="7"/>
  <c r="K160" i="7"/>
  <c r="L160" i="7"/>
  <c r="M160" i="7"/>
  <c r="N160" i="7"/>
  <c r="O160" i="7"/>
  <c r="P160" i="7"/>
  <c r="Q160" i="7"/>
  <c r="R160" i="7"/>
  <c r="S160" i="7"/>
  <c r="T160" i="7"/>
  <c r="U160" i="7"/>
  <c r="V160" i="7"/>
  <c r="W160" i="7"/>
  <c r="X160" i="7"/>
  <c r="Y160" i="7"/>
  <c r="Z160" i="7"/>
  <c r="A161" i="7"/>
  <c r="B161" i="7"/>
  <c r="C161" i="7"/>
  <c r="D161" i="7"/>
  <c r="E161" i="7"/>
  <c r="F161" i="7"/>
  <c r="G161" i="7"/>
  <c r="H161" i="7"/>
  <c r="I161" i="7"/>
  <c r="J161" i="7"/>
  <c r="K161" i="7"/>
  <c r="L161" i="7"/>
  <c r="M161" i="7"/>
  <c r="N161" i="7"/>
  <c r="O161" i="7"/>
  <c r="P161" i="7"/>
  <c r="Q161" i="7"/>
  <c r="R161" i="7"/>
  <c r="S161" i="7"/>
  <c r="T161" i="7"/>
  <c r="U161" i="7"/>
  <c r="V161" i="7"/>
  <c r="W161" i="7"/>
  <c r="X161" i="7"/>
  <c r="Y161" i="7"/>
  <c r="Z161" i="7"/>
  <c r="A162" i="7"/>
  <c r="B162" i="7"/>
  <c r="C162" i="7"/>
  <c r="D162" i="7"/>
  <c r="E162" i="7"/>
  <c r="F162" i="7"/>
  <c r="G162" i="7"/>
  <c r="H162" i="7"/>
  <c r="I162" i="7"/>
  <c r="J162" i="7"/>
  <c r="K162" i="7"/>
  <c r="L162" i="7"/>
  <c r="M162" i="7"/>
  <c r="N162" i="7"/>
  <c r="O162" i="7"/>
  <c r="P162" i="7"/>
  <c r="Q162" i="7"/>
  <c r="R162" i="7"/>
  <c r="S162" i="7"/>
  <c r="T162" i="7"/>
  <c r="U162" i="7"/>
  <c r="V162" i="7"/>
  <c r="W162" i="7"/>
  <c r="X162" i="7"/>
  <c r="Y162" i="7"/>
  <c r="Z162" i="7"/>
  <c r="A163" i="7"/>
  <c r="B163" i="7"/>
  <c r="C163" i="7"/>
  <c r="D163" i="7"/>
  <c r="E163" i="7"/>
  <c r="F163" i="7"/>
  <c r="G163" i="7"/>
  <c r="H163" i="7"/>
  <c r="I163" i="7"/>
  <c r="J163" i="7"/>
  <c r="K163" i="7"/>
  <c r="L163" i="7"/>
  <c r="M163" i="7"/>
  <c r="N163" i="7"/>
  <c r="O163" i="7"/>
  <c r="P163" i="7"/>
  <c r="Q163" i="7"/>
  <c r="R163" i="7"/>
  <c r="S163" i="7"/>
  <c r="T163" i="7"/>
  <c r="U163" i="7"/>
  <c r="V163" i="7"/>
  <c r="W163" i="7"/>
  <c r="X163" i="7"/>
  <c r="Y163" i="7"/>
  <c r="Z163" i="7"/>
  <c r="A164" i="7"/>
  <c r="B164" i="7"/>
  <c r="C164" i="7"/>
  <c r="D164" i="7"/>
  <c r="E164" i="7"/>
  <c r="F164" i="7"/>
  <c r="G164" i="7"/>
  <c r="H164" i="7"/>
  <c r="I164" i="7"/>
  <c r="J164" i="7"/>
  <c r="K164" i="7"/>
  <c r="L164" i="7"/>
  <c r="M164" i="7"/>
  <c r="N164" i="7"/>
  <c r="O164" i="7"/>
  <c r="P164" i="7"/>
  <c r="Q164" i="7"/>
  <c r="R164" i="7"/>
  <c r="S164" i="7"/>
  <c r="T164" i="7"/>
  <c r="U164" i="7"/>
  <c r="V164" i="7"/>
  <c r="W164" i="7"/>
  <c r="X164" i="7"/>
  <c r="Y164" i="7"/>
  <c r="Z164" i="7"/>
  <c r="A165" i="7"/>
  <c r="B165" i="7"/>
  <c r="C165" i="7"/>
  <c r="D165" i="7"/>
  <c r="E165" i="7"/>
  <c r="F165" i="7"/>
  <c r="G165" i="7"/>
  <c r="H165" i="7"/>
  <c r="I165" i="7"/>
  <c r="J165" i="7"/>
  <c r="K165" i="7"/>
  <c r="L165" i="7"/>
  <c r="M165" i="7"/>
  <c r="N165" i="7"/>
  <c r="O165" i="7"/>
  <c r="P165" i="7"/>
  <c r="Q165" i="7"/>
  <c r="R165" i="7"/>
  <c r="S165" i="7"/>
  <c r="T165" i="7"/>
  <c r="U165" i="7"/>
  <c r="V165" i="7"/>
  <c r="W165" i="7"/>
  <c r="X165" i="7"/>
  <c r="Y165" i="7"/>
  <c r="Z165" i="7"/>
  <c r="A166" i="7"/>
  <c r="B166" i="7"/>
  <c r="C166" i="7"/>
  <c r="D166" i="7"/>
  <c r="E166" i="7"/>
  <c r="F166" i="7"/>
  <c r="G166" i="7"/>
  <c r="H166" i="7"/>
  <c r="I166" i="7"/>
  <c r="J166" i="7"/>
  <c r="K166" i="7"/>
  <c r="L166" i="7"/>
  <c r="M166" i="7"/>
  <c r="N166" i="7"/>
  <c r="O166" i="7"/>
  <c r="P166" i="7"/>
  <c r="Q166" i="7"/>
  <c r="R166" i="7"/>
  <c r="S166" i="7"/>
  <c r="T166" i="7"/>
  <c r="U166" i="7"/>
  <c r="V166" i="7"/>
  <c r="W166" i="7"/>
  <c r="X166" i="7"/>
  <c r="Y166" i="7"/>
  <c r="Z166" i="7"/>
  <c r="A167" i="7"/>
  <c r="B167" i="7"/>
  <c r="C167" i="7"/>
  <c r="D167" i="7"/>
  <c r="E167" i="7"/>
  <c r="F167" i="7"/>
  <c r="G167" i="7"/>
  <c r="H167" i="7"/>
  <c r="I167" i="7"/>
  <c r="J167" i="7"/>
  <c r="K167" i="7"/>
  <c r="L167" i="7"/>
  <c r="M167" i="7"/>
  <c r="N167" i="7"/>
  <c r="O167" i="7"/>
  <c r="P167" i="7"/>
  <c r="Q167" i="7"/>
  <c r="R167" i="7"/>
  <c r="S167" i="7"/>
  <c r="T167" i="7"/>
  <c r="U167" i="7"/>
  <c r="V167" i="7"/>
  <c r="W167" i="7"/>
  <c r="X167" i="7"/>
  <c r="Y167" i="7"/>
  <c r="Z167" i="7"/>
  <c r="A168" i="7"/>
  <c r="B168" i="7"/>
  <c r="C168" i="7"/>
  <c r="D168" i="7"/>
  <c r="E168" i="7"/>
  <c r="F168" i="7"/>
  <c r="G168" i="7"/>
  <c r="H168" i="7"/>
  <c r="I168" i="7"/>
  <c r="J168" i="7"/>
  <c r="K168" i="7"/>
  <c r="L168" i="7"/>
  <c r="M168" i="7"/>
  <c r="N168" i="7"/>
  <c r="O168" i="7"/>
  <c r="P168" i="7"/>
  <c r="Q168" i="7"/>
  <c r="R168" i="7"/>
  <c r="S168" i="7"/>
  <c r="T168" i="7"/>
  <c r="U168" i="7"/>
  <c r="V168" i="7"/>
  <c r="W168" i="7"/>
  <c r="X168" i="7"/>
  <c r="Y168" i="7"/>
  <c r="Z168" i="7"/>
  <c r="A169" i="7"/>
  <c r="B169" i="7"/>
  <c r="C169" i="7"/>
  <c r="D169" i="7"/>
  <c r="E169" i="7"/>
  <c r="F169" i="7"/>
  <c r="G169" i="7"/>
  <c r="H169" i="7"/>
  <c r="I169" i="7"/>
  <c r="J169" i="7"/>
  <c r="K169" i="7"/>
  <c r="L169" i="7"/>
  <c r="M169" i="7"/>
  <c r="N169" i="7"/>
  <c r="O169" i="7"/>
  <c r="P169" i="7"/>
  <c r="Q169" i="7"/>
  <c r="R169" i="7"/>
  <c r="S169" i="7"/>
  <c r="T169" i="7"/>
  <c r="U169" i="7"/>
  <c r="V169" i="7"/>
  <c r="W169" i="7"/>
  <c r="X169" i="7"/>
  <c r="Y169" i="7"/>
  <c r="Z169" i="7"/>
  <c r="A170" i="7"/>
  <c r="B170" i="7"/>
  <c r="C170" i="7"/>
  <c r="D170" i="7"/>
  <c r="E170" i="7"/>
  <c r="F170" i="7"/>
  <c r="G170" i="7"/>
  <c r="H170" i="7"/>
  <c r="I170" i="7"/>
  <c r="J170" i="7"/>
  <c r="K170" i="7"/>
  <c r="L170" i="7"/>
  <c r="M170" i="7"/>
  <c r="N170" i="7"/>
  <c r="O170" i="7"/>
  <c r="P170" i="7"/>
  <c r="Q170" i="7"/>
  <c r="R170" i="7"/>
  <c r="S170" i="7"/>
  <c r="T170" i="7"/>
  <c r="U170" i="7"/>
  <c r="V170" i="7"/>
  <c r="W170" i="7"/>
  <c r="X170" i="7"/>
  <c r="Y170" i="7"/>
  <c r="Z170" i="7"/>
  <c r="A171" i="7"/>
  <c r="B171" i="7"/>
  <c r="C171" i="7"/>
  <c r="D171" i="7"/>
  <c r="E171" i="7"/>
  <c r="F171" i="7"/>
  <c r="G171" i="7"/>
  <c r="H171" i="7"/>
  <c r="I171" i="7"/>
  <c r="J171" i="7"/>
  <c r="K171" i="7"/>
  <c r="L171" i="7"/>
  <c r="M171" i="7"/>
  <c r="N171" i="7"/>
  <c r="O171" i="7"/>
  <c r="P171" i="7"/>
  <c r="Q171" i="7"/>
  <c r="R171" i="7"/>
  <c r="S171" i="7"/>
  <c r="T171" i="7"/>
  <c r="U171" i="7"/>
  <c r="V171" i="7"/>
  <c r="W171" i="7"/>
  <c r="X171" i="7"/>
  <c r="Y171" i="7"/>
  <c r="Z171" i="7"/>
  <c r="A172" i="7"/>
  <c r="B172" i="7"/>
  <c r="C172" i="7"/>
  <c r="D172" i="7"/>
  <c r="E172" i="7"/>
  <c r="F172" i="7"/>
  <c r="G172" i="7"/>
  <c r="H172" i="7"/>
  <c r="I172" i="7"/>
  <c r="J172" i="7"/>
  <c r="K172" i="7"/>
  <c r="L172" i="7"/>
  <c r="M172" i="7"/>
  <c r="N172" i="7"/>
  <c r="O172" i="7"/>
  <c r="P172" i="7"/>
  <c r="Q172" i="7"/>
  <c r="R172" i="7"/>
  <c r="S172" i="7"/>
  <c r="T172" i="7"/>
  <c r="U172" i="7"/>
  <c r="V172" i="7"/>
  <c r="W172" i="7"/>
  <c r="X172" i="7"/>
  <c r="Y172" i="7"/>
  <c r="Z172" i="7"/>
  <c r="A173" i="7"/>
  <c r="B173" i="7"/>
  <c r="C173" i="7"/>
  <c r="D173" i="7"/>
  <c r="E173" i="7"/>
  <c r="F173" i="7"/>
  <c r="G173" i="7"/>
  <c r="H173" i="7"/>
  <c r="I173" i="7"/>
  <c r="J173" i="7"/>
  <c r="K173" i="7"/>
  <c r="L173" i="7"/>
  <c r="M173" i="7"/>
  <c r="N173" i="7"/>
  <c r="O173" i="7"/>
  <c r="P173" i="7"/>
  <c r="Q173" i="7"/>
  <c r="R173" i="7"/>
  <c r="S173" i="7"/>
  <c r="T173" i="7"/>
  <c r="U173" i="7"/>
  <c r="V173" i="7"/>
  <c r="W173" i="7"/>
  <c r="X173" i="7"/>
  <c r="Y173" i="7"/>
  <c r="Z173" i="7"/>
  <c r="A174" i="7"/>
  <c r="B174" i="7"/>
  <c r="C174" i="7"/>
  <c r="D174" i="7"/>
  <c r="E174" i="7"/>
  <c r="F174" i="7"/>
  <c r="G174" i="7"/>
  <c r="H174" i="7"/>
  <c r="I174" i="7"/>
  <c r="J174" i="7"/>
  <c r="K174" i="7"/>
  <c r="L174" i="7"/>
  <c r="M174" i="7"/>
  <c r="N174" i="7"/>
  <c r="O174" i="7"/>
  <c r="P174" i="7"/>
  <c r="Q174" i="7"/>
  <c r="R174" i="7"/>
  <c r="S174" i="7"/>
  <c r="T174" i="7"/>
  <c r="U174" i="7"/>
  <c r="V174" i="7"/>
  <c r="W174" i="7"/>
  <c r="X174" i="7"/>
  <c r="Y174" i="7"/>
  <c r="Z174" i="7"/>
  <c r="A175" i="7"/>
  <c r="B175" i="7"/>
  <c r="C175" i="7"/>
  <c r="D175" i="7"/>
  <c r="E175" i="7"/>
  <c r="F175" i="7"/>
  <c r="G175" i="7"/>
  <c r="H175" i="7"/>
  <c r="I175" i="7"/>
  <c r="J175" i="7"/>
  <c r="K175" i="7"/>
  <c r="L175" i="7"/>
  <c r="M175" i="7"/>
  <c r="N175" i="7"/>
  <c r="O175" i="7"/>
  <c r="P175" i="7"/>
  <c r="Q175" i="7"/>
  <c r="R175" i="7"/>
  <c r="S175" i="7"/>
  <c r="T175" i="7"/>
  <c r="U175" i="7"/>
  <c r="V175" i="7"/>
  <c r="W175" i="7"/>
  <c r="X175" i="7"/>
  <c r="Y175" i="7"/>
  <c r="Z175" i="7"/>
  <c r="A176" i="7"/>
  <c r="B176" i="7"/>
  <c r="C176" i="7"/>
  <c r="D176" i="7"/>
  <c r="E176" i="7"/>
  <c r="F176" i="7"/>
  <c r="G176" i="7"/>
  <c r="H176" i="7"/>
  <c r="I176" i="7"/>
  <c r="J176" i="7"/>
  <c r="K176" i="7"/>
  <c r="L176" i="7"/>
  <c r="M176" i="7"/>
  <c r="N176" i="7"/>
  <c r="O176" i="7"/>
  <c r="P176" i="7"/>
  <c r="Q176" i="7"/>
  <c r="R176" i="7"/>
  <c r="S176" i="7"/>
  <c r="T176" i="7"/>
  <c r="U176" i="7"/>
  <c r="V176" i="7"/>
  <c r="W176" i="7"/>
  <c r="X176" i="7"/>
  <c r="Y176" i="7"/>
  <c r="Z176" i="7"/>
  <c r="A177" i="7"/>
  <c r="B177" i="7"/>
  <c r="C177" i="7"/>
  <c r="D177" i="7"/>
  <c r="E177" i="7"/>
  <c r="F177" i="7"/>
  <c r="G177" i="7"/>
  <c r="H177" i="7"/>
  <c r="I177" i="7"/>
  <c r="J177" i="7"/>
  <c r="K177" i="7"/>
  <c r="L177" i="7"/>
  <c r="M177" i="7"/>
  <c r="N177" i="7"/>
  <c r="O177" i="7"/>
  <c r="P177" i="7"/>
  <c r="Q177" i="7"/>
  <c r="R177" i="7"/>
  <c r="S177" i="7"/>
  <c r="T177" i="7"/>
  <c r="U177" i="7"/>
  <c r="V177" i="7"/>
  <c r="W177" i="7"/>
  <c r="X177" i="7"/>
  <c r="Y177" i="7"/>
  <c r="Z177" i="7"/>
  <c r="A178" i="7"/>
  <c r="B178" i="7"/>
  <c r="C178" i="7"/>
  <c r="D178" i="7"/>
  <c r="E178" i="7"/>
  <c r="F178" i="7"/>
  <c r="G178" i="7"/>
  <c r="H178" i="7"/>
  <c r="I178" i="7"/>
  <c r="J178" i="7"/>
  <c r="K178" i="7"/>
  <c r="L178" i="7"/>
  <c r="M178" i="7"/>
  <c r="N178" i="7"/>
  <c r="O178" i="7"/>
  <c r="P178" i="7"/>
  <c r="Q178" i="7"/>
  <c r="R178" i="7"/>
  <c r="S178" i="7"/>
  <c r="T178" i="7"/>
  <c r="U178" i="7"/>
  <c r="V178" i="7"/>
  <c r="W178" i="7"/>
  <c r="X178" i="7"/>
  <c r="Y178" i="7"/>
  <c r="Z178" i="7"/>
  <c r="A179" i="7"/>
  <c r="B179" i="7"/>
  <c r="C179" i="7"/>
  <c r="D179" i="7"/>
  <c r="E179" i="7"/>
  <c r="F179" i="7"/>
  <c r="G179" i="7"/>
  <c r="H179" i="7"/>
  <c r="I179" i="7"/>
  <c r="J179" i="7"/>
  <c r="K179" i="7"/>
  <c r="L179" i="7"/>
  <c r="M179" i="7"/>
  <c r="N179" i="7"/>
  <c r="O179" i="7"/>
  <c r="P179" i="7"/>
  <c r="Q179" i="7"/>
  <c r="R179" i="7"/>
  <c r="S179" i="7"/>
  <c r="T179" i="7"/>
  <c r="U179" i="7"/>
  <c r="V179" i="7"/>
  <c r="W179" i="7"/>
  <c r="X179" i="7"/>
  <c r="Y179" i="7"/>
  <c r="Z179" i="7"/>
  <c r="A180" i="7"/>
  <c r="B180" i="7"/>
  <c r="C180" i="7"/>
  <c r="D180" i="7"/>
  <c r="E180" i="7"/>
  <c r="F180" i="7"/>
  <c r="G180" i="7"/>
  <c r="H180" i="7"/>
  <c r="I180" i="7"/>
  <c r="J180" i="7"/>
  <c r="K180" i="7"/>
  <c r="L180" i="7"/>
  <c r="M180" i="7"/>
  <c r="N180" i="7"/>
  <c r="O180" i="7"/>
  <c r="P180" i="7"/>
  <c r="Q180" i="7"/>
  <c r="R180" i="7"/>
  <c r="S180" i="7"/>
  <c r="T180" i="7"/>
  <c r="U180" i="7"/>
  <c r="V180" i="7"/>
  <c r="W180" i="7"/>
  <c r="X180" i="7"/>
  <c r="Y180" i="7"/>
  <c r="Z180" i="7"/>
  <c r="A181" i="7"/>
  <c r="B181" i="7"/>
  <c r="C181" i="7"/>
  <c r="D181" i="7"/>
  <c r="E181" i="7"/>
  <c r="F181" i="7"/>
  <c r="G181" i="7"/>
  <c r="H181" i="7"/>
  <c r="I181" i="7"/>
  <c r="J181" i="7"/>
  <c r="K181" i="7"/>
  <c r="L181" i="7"/>
  <c r="M181" i="7"/>
  <c r="N181" i="7"/>
  <c r="O181" i="7"/>
  <c r="P181" i="7"/>
  <c r="Q181" i="7"/>
  <c r="R181" i="7"/>
  <c r="S181" i="7"/>
  <c r="T181" i="7"/>
  <c r="U181" i="7"/>
  <c r="V181" i="7"/>
  <c r="W181" i="7"/>
  <c r="X181" i="7"/>
  <c r="Y181" i="7"/>
  <c r="Z181" i="7"/>
  <c r="A182" i="7"/>
  <c r="B182" i="7"/>
  <c r="C182" i="7"/>
  <c r="D182" i="7"/>
  <c r="E182" i="7"/>
  <c r="F182" i="7"/>
  <c r="G182" i="7"/>
  <c r="H182" i="7"/>
  <c r="I182" i="7"/>
  <c r="J182" i="7"/>
  <c r="K182" i="7"/>
  <c r="L182" i="7"/>
  <c r="M182" i="7"/>
  <c r="N182" i="7"/>
  <c r="O182" i="7"/>
  <c r="P182" i="7"/>
  <c r="Q182" i="7"/>
  <c r="R182" i="7"/>
  <c r="S182" i="7"/>
  <c r="T182" i="7"/>
  <c r="U182" i="7"/>
  <c r="V182" i="7"/>
  <c r="W182" i="7"/>
  <c r="X182" i="7"/>
  <c r="Y182" i="7"/>
  <c r="Z182" i="7"/>
  <c r="A183" i="7"/>
  <c r="B183" i="7"/>
  <c r="C183" i="7"/>
  <c r="D183" i="7"/>
  <c r="E183" i="7"/>
  <c r="F183" i="7"/>
  <c r="G183" i="7"/>
  <c r="H183" i="7"/>
  <c r="I183" i="7"/>
  <c r="J183" i="7"/>
  <c r="K183" i="7"/>
  <c r="L183" i="7"/>
  <c r="M183" i="7"/>
  <c r="N183" i="7"/>
  <c r="O183" i="7"/>
  <c r="P183" i="7"/>
  <c r="Q183" i="7"/>
  <c r="R183" i="7"/>
  <c r="S183" i="7"/>
  <c r="T183" i="7"/>
  <c r="U183" i="7"/>
  <c r="V183" i="7"/>
  <c r="W183" i="7"/>
  <c r="X183" i="7"/>
  <c r="Y183" i="7"/>
  <c r="Z183" i="7"/>
  <c r="A184" i="7"/>
  <c r="B184" i="7"/>
  <c r="C184" i="7"/>
  <c r="D184" i="7"/>
  <c r="E184" i="7"/>
  <c r="F184" i="7"/>
  <c r="G184" i="7"/>
  <c r="H184" i="7"/>
  <c r="I184" i="7"/>
  <c r="J184" i="7"/>
  <c r="K184" i="7"/>
  <c r="L184" i="7"/>
  <c r="M184" i="7"/>
  <c r="N184" i="7"/>
  <c r="O184" i="7"/>
  <c r="P184" i="7"/>
  <c r="Q184" i="7"/>
  <c r="R184" i="7"/>
  <c r="S184" i="7"/>
  <c r="T184" i="7"/>
  <c r="U184" i="7"/>
  <c r="V184" i="7"/>
  <c r="W184" i="7"/>
  <c r="X184" i="7"/>
  <c r="Y184" i="7"/>
  <c r="Z184" i="7"/>
  <c r="A185" i="7"/>
  <c r="B185" i="7"/>
  <c r="C185" i="7"/>
  <c r="D185" i="7"/>
  <c r="E185" i="7"/>
  <c r="F185" i="7"/>
  <c r="G185" i="7"/>
  <c r="H185" i="7"/>
  <c r="I185" i="7"/>
  <c r="J185" i="7"/>
  <c r="K185" i="7"/>
  <c r="L185" i="7"/>
  <c r="M185" i="7"/>
  <c r="N185" i="7"/>
  <c r="O185" i="7"/>
  <c r="P185" i="7"/>
  <c r="Q185" i="7"/>
  <c r="R185" i="7"/>
  <c r="S185" i="7"/>
  <c r="T185" i="7"/>
  <c r="U185" i="7"/>
  <c r="V185" i="7"/>
  <c r="W185" i="7"/>
  <c r="X185" i="7"/>
  <c r="Y185" i="7"/>
  <c r="Z185" i="7"/>
  <c r="A186" i="7"/>
  <c r="B186" i="7"/>
  <c r="C186" i="7"/>
  <c r="D186" i="7"/>
  <c r="E186" i="7"/>
  <c r="F186" i="7"/>
  <c r="G186" i="7"/>
  <c r="H186" i="7"/>
  <c r="I186" i="7"/>
  <c r="J186" i="7"/>
  <c r="K186" i="7"/>
  <c r="L186" i="7"/>
  <c r="M186" i="7"/>
  <c r="N186" i="7"/>
  <c r="O186" i="7"/>
  <c r="P186" i="7"/>
  <c r="Q186" i="7"/>
  <c r="R186" i="7"/>
  <c r="S186" i="7"/>
  <c r="T186" i="7"/>
  <c r="U186" i="7"/>
  <c r="V186" i="7"/>
  <c r="W186" i="7"/>
  <c r="X186" i="7"/>
  <c r="Y186" i="7"/>
  <c r="Z186" i="7"/>
  <c r="A187" i="7"/>
  <c r="B187" i="7"/>
  <c r="C187" i="7"/>
  <c r="D187" i="7"/>
  <c r="E187" i="7"/>
  <c r="F187" i="7"/>
  <c r="G187" i="7"/>
  <c r="H187" i="7"/>
  <c r="I187" i="7"/>
  <c r="J187" i="7"/>
  <c r="K187" i="7"/>
  <c r="L187" i="7"/>
  <c r="M187" i="7"/>
  <c r="N187" i="7"/>
  <c r="O187" i="7"/>
  <c r="P187" i="7"/>
  <c r="Q187" i="7"/>
  <c r="R187" i="7"/>
  <c r="S187" i="7"/>
  <c r="T187" i="7"/>
  <c r="U187" i="7"/>
  <c r="V187" i="7"/>
  <c r="W187" i="7"/>
  <c r="X187" i="7"/>
  <c r="Y187" i="7"/>
  <c r="Z187" i="7"/>
  <c r="A188" i="7"/>
  <c r="B188" i="7"/>
  <c r="C188" i="7"/>
  <c r="D188" i="7"/>
  <c r="E188" i="7"/>
  <c r="F188" i="7"/>
  <c r="G188" i="7"/>
  <c r="H188" i="7"/>
  <c r="I188" i="7"/>
  <c r="J188" i="7"/>
  <c r="K188" i="7"/>
  <c r="L188" i="7"/>
  <c r="M188" i="7"/>
  <c r="N188" i="7"/>
  <c r="O188" i="7"/>
  <c r="P188" i="7"/>
  <c r="Q188" i="7"/>
  <c r="R188" i="7"/>
  <c r="S188" i="7"/>
  <c r="T188" i="7"/>
  <c r="U188" i="7"/>
  <c r="V188" i="7"/>
  <c r="W188" i="7"/>
  <c r="X188" i="7"/>
  <c r="Y188" i="7"/>
  <c r="Z188" i="7"/>
  <c r="A189" i="7"/>
  <c r="B189" i="7"/>
  <c r="C189" i="7"/>
  <c r="D189" i="7"/>
  <c r="E189" i="7"/>
  <c r="F189" i="7"/>
  <c r="G189" i="7"/>
  <c r="H189" i="7"/>
  <c r="I189" i="7"/>
  <c r="J189" i="7"/>
  <c r="K189" i="7"/>
  <c r="L189" i="7"/>
  <c r="M189" i="7"/>
  <c r="N189" i="7"/>
  <c r="O189" i="7"/>
  <c r="P189" i="7"/>
  <c r="Q189" i="7"/>
  <c r="R189" i="7"/>
  <c r="S189" i="7"/>
  <c r="T189" i="7"/>
  <c r="U189" i="7"/>
  <c r="V189" i="7"/>
  <c r="W189" i="7"/>
  <c r="X189" i="7"/>
  <c r="Y189" i="7"/>
  <c r="Z189" i="7"/>
  <c r="A190" i="7"/>
  <c r="B190" i="7"/>
  <c r="C190" i="7"/>
  <c r="D190" i="7"/>
  <c r="E190" i="7"/>
  <c r="F190" i="7"/>
  <c r="G190" i="7"/>
  <c r="H190" i="7"/>
  <c r="I190" i="7"/>
  <c r="J190" i="7"/>
  <c r="K190" i="7"/>
  <c r="L190" i="7"/>
  <c r="M190" i="7"/>
  <c r="N190" i="7"/>
  <c r="O190" i="7"/>
  <c r="P190" i="7"/>
  <c r="Q190" i="7"/>
  <c r="R190" i="7"/>
  <c r="S190" i="7"/>
  <c r="T190" i="7"/>
  <c r="U190" i="7"/>
  <c r="V190" i="7"/>
  <c r="W190" i="7"/>
  <c r="X190" i="7"/>
  <c r="Y190" i="7"/>
  <c r="Z190" i="7"/>
  <c r="A191" i="7"/>
  <c r="B191" i="7"/>
  <c r="C191" i="7"/>
  <c r="D191" i="7"/>
  <c r="E191" i="7"/>
  <c r="F191" i="7"/>
  <c r="G191" i="7"/>
  <c r="H191" i="7"/>
  <c r="I191" i="7"/>
  <c r="J191" i="7"/>
  <c r="K191" i="7"/>
  <c r="L191" i="7"/>
  <c r="M191" i="7"/>
  <c r="N191" i="7"/>
  <c r="O191" i="7"/>
  <c r="P191" i="7"/>
  <c r="Q191" i="7"/>
  <c r="R191" i="7"/>
  <c r="S191" i="7"/>
  <c r="T191" i="7"/>
  <c r="U191" i="7"/>
  <c r="V191" i="7"/>
  <c r="W191" i="7"/>
  <c r="X191" i="7"/>
  <c r="Y191" i="7"/>
  <c r="Z191" i="7"/>
  <c r="A192" i="7"/>
  <c r="B192" i="7"/>
  <c r="C192" i="7"/>
  <c r="D192" i="7"/>
  <c r="E192" i="7"/>
  <c r="F192" i="7"/>
  <c r="G192" i="7"/>
  <c r="H192" i="7"/>
  <c r="I192" i="7"/>
  <c r="J192" i="7"/>
  <c r="K192" i="7"/>
  <c r="L192" i="7"/>
  <c r="M192" i="7"/>
  <c r="N192" i="7"/>
  <c r="O192" i="7"/>
  <c r="P192" i="7"/>
  <c r="Q192" i="7"/>
  <c r="R192" i="7"/>
  <c r="S192" i="7"/>
  <c r="T192" i="7"/>
  <c r="U192" i="7"/>
  <c r="V192" i="7"/>
  <c r="W192" i="7"/>
  <c r="X192" i="7"/>
  <c r="Y192" i="7"/>
  <c r="Z192" i="7"/>
  <c r="A193" i="7"/>
  <c r="B193" i="7"/>
  <c r="C193" i="7"/>
  <c r="D193" i="7"/>
  <c r="E193" i="7"/>
  <c r="F193" i="7"/>
  <c r="G193" i="7"/>
  <c r="H193" i="7"/>
  <c r="I193" i="7"/>
  <c r="J193" i="7"/>
  <c r="K193" i="7"/>
  <c r="L193" i="7"/>
  <c r="M193" i="7"/>
  <c r="N193" i="7"/>
  <c r="O193" i="7"/>
  <c r="P193" i="7"/>
  <c r="Q193" i="7"/>
  <c r="R193" i="7"/>
  <c r="S193" i="7"/>
  <c r="T193" i="7"/>
  <c r="U193" i="7"/>
  <c r="V193" i="7"/>
  <c r="W193" i="7"/>
  <c r="X193" i="7"/>
  <c r="Y193" i="7"/>
  <c r="Z193" i="7"/>
  <c r="A194" i="7"/>
  <c r="B194" i="7"/>
  <c r="C194" i="7"/>
  <c r="D194" i="7"/>
  <c r="E194" i="7"/>
  <c r="F194" i="7"/>
  <c r="G194" i="7"/>
  <c r="H194" i="7"/>
  <c r="I194" i="7"/>
  <c r="J194" i="7"/>
  <c r="K194" i="7"/>
  <c r="L194" i="7"/>
  <c r="M194" i="7"/>
  <c r="N194" i="7"/>
  <c r="O194" i="7"/>
  <c r="P194" i="7"/>
  <c r="Q194" i="7"/>
  <c r="R194" i="7"/>
  <c r="S194" i="7"/>
  <c r="T194" i="7"/>
  <c r="U194" i="7"/>
  <c r="V194" i="7"/>
  <c r="W194" i="7"/>
  <c r="X194" i="7"/>
  <c r="Y194" i="7"/>
  <c r="Z194" i="7"/>
  <c r="A195" i="7"/>
  <c r="B195" i="7"/>
  <c r="C195" i="7"/>
  <c r="D195" i="7"/>
  <c r="E195" i="7"/>
  <c r="F195" i="7"/>
  <c r="G195" i="7"/>
  <c r="H195" i="7"/>
  <c r="I195" i="7"/>
  <c r="J195" i="7"/>
  <c r="K195" i="7"/>
  <c r="L195" i="7"/>
  <c r="M195" i="7"/>
  <c r="N195" i="7"/>
  <c r="O195" i="7"/>
  <c r="P195" i="7"/>
  <c r="Q195" i="7"/>
  <c r="R195" i="7"/>
  <c r="S195" i="7"/>
  <c r="T195" i="7"/>
  <c r="U195" i="7"/>
  <c r="V195" i="7"/>
  <c r="W195" i="7"/>
  <c r="X195" i="7"/>
  <c r="Y195" i="7"/>
  <c r="Z195" i="7"/>
  <c r="A196" i="7"/>
  <c r="B196" i="7"/>
  <c r="C196" i="7"/>
  <c r="D196" i="7"/>
  <c r="E196" i="7"/>
  <c r="F196" i="7"/>
  <c r="G196" i="7"/>
  <c r="H196" i="7"/>
  <c r="I196" i="7"/>
  <c r="J196" i="7"/>
  <c r="K196" i="7"/>
  <c r="L196" i="7"/>
  <c r="M196" i="7"/>
  <c r="N196" i="7"/>
  <c r="O196" i="7"/>
  <c r="P196" i="7"/>
  <c r="Q196" i="7"/>
  <c r="R196" i="7"/>
  <c r="S196" i="7"/>
  <c r="T196" i="7"/>
  <c r="U196" i="7"/>
  <c r="V196" i="7"/>
  <c r="W196" i="7"/>
  <c r="X196" i="7"/>
  <c r="Y196" i="7"/>
  <c r="Z196" i="7"/>
  <c r="A197" i="7"/>
  <c r="B197" i="7"/>
  <c r="C197" i="7"/>
  <c r="D197" i="7"/>
  <c r="E197" i="7"/>
  <c r="F197" i="7"/>
  <c r="G197" i="7"/>
  <c r="H197" i="7"/>
  <c r="I197" i="7"/>
  <c r="J197" i="7"/>
  <c r="K197" i="7"/>
  <c r="L197" i="7"/>
  <c r="M197" i="7"/>
  <c r="N197" i="7"/>
  <c r="O197" i="7"/>
  <c r="P197" i="7"/>
  <c r="Q197" i="7"/>
  <c r="R197" i="7"/>
  <c r="S197" i="7"/>
  <c r="T197" i="7"/>
  <c r="U197" i="7"/>
  <c r="V197" i="7"/>
  <c r="W197" i="7"/>
  <c r="X197" i="7"/>
  <c r="Y197" i="7"/>
  <c r="Z197" i="7"/>
  <c r="A198" i="7"/>
  <c r="B198" i="7"/>
  <c r="C198" i="7"/>
  <c r="D198" i="7"/>
  <c r="E198" i="7"/>
  <c r="F198" i="7"/>
  <c r="G198" i="7"/>
  <c r="H198" i="7"/>
  <c r="I198" i="7"/>
  <c r="J198" i="7"/>
  <c r="K198" i="7"/>
  <c r="L198" i="7"/>
  <c r="M198" i="7"/>
  <c r="N198" i="7"/>
  <c r="O198" i="7"/>
  <c r="P198" i="7"/>
  <c r="Q198" i="7"/>
  <c r="R198" i="7"/>
  <c r="S198" i="7"/>
  <c r="T198" i="7"/>
  <c r="U198" i="7"/>
  <c r="V198" i="7"/>
  <c r="W198" i="7"/>
  <c r="X198" i="7"/>
  <c r="Y198" i="7"/>
  <c r="Z198" i="7"/>
  <c r="A199" i="7"/>
  <c r="B199" i="7"/>
  <c r="C199" i="7"/>
  <c r="D199" i="7"/>
  <c r="E199" i="7"/>
  <c r="F199" i="7"/>
  <c r="G199" i="7"/>
  <c r="H199" i="7"/>
  <c r="I199" i="7"/>
  <c r="J199" i="7"/>
  <c r="K199" i="7"/>
  <c r="L199" i="7"/>
  <c r="M199" i="7"/>
  <c r="N199" i="7"/>
  <c r="O199" i="7"/>
  <c r="P199" i="7"/>
  <c r="Q199" i="7"/>
  <c r="R199" i="7"/>
  <c r="S199" i="7"/>
  <c r="T199" i="7"/>
  <c r="U199" i="7"/>
  <c r="V199" i="7"/>
  <c r="W199" i="7"/>
  <c r="X199" i="7"/>
  <c r="Y199" i="7"/>
  <c r="Z199" i="7"/>
  <c r="A200" i="7"/>
  <c r="B200" i="7"/>
  <c r="C200" i="7"/>
  <c r="D200" i="7"/>
  <c r="E200" i="7"/>
  <c r="F200" i="7"/>
  <c r="G200" i="7"/>
  <c r="H200" i="7"/>
  <c r="I200" i="7"/>
  <c r="J200" i="7"/>
  <c r="K200" i="7"/>
  <c r="L200" i="7"/>
  <c r="M200" i="7"/>
  <c r="N200" i="7"/>
  <c r="O200" i="7"/>
  <c r="P200" i="7"/>
  <c r="Q200" i="7"/>
  <c r="R200" i="7"/>
  <c r="S200" i="7"/>
  <c r="T200" i="7"/>
  <c r="U200" i="7"/>
  <c r="V200" i="7"/>
  <c r="W200" i="7"/>
  <c r="X200" i="7"/>
  <c r="Y200" i="7"/>
  <c r="Z200" i="7"/>
  <c r="A201" i="7"/>
  <c r="B201" i="7"/>
  <c r="C201" i="7"/>
  <c r="D201" i="7"/>
  <c r="E201" i="7"/>
  <c r="F201" i="7"/>
  <c r="G201" i="7"/>
  <c r="H201" i="7"/>
  <c r="I201" i="7"/>
  <c r="J201" i="7"/>
  <c r="K201" i="7"/>
  <c r="L201" i="7"/>
  <c r="M201" i="7"/>
  <c r="N201" i="7"/>
  <c r="O201" i="7"/>
  <c r="P201" i="7"/>
  <c r="Q201" i="7"/>
  <c r="R201" i="7"/>
  <c r="S201" i="7"/>
  <c r="T201" i="7"/>
  <c r="U201" i="7"/>
  <c r="V201" i="7"/>
  <c r="W201" i="7"/>
  <c r="X201" i="7"/>
  <c r="Y201" i="7"/>
  <c r="Z201" i="7"/>
  <c r="A202" i="7"/>
  <c r="B202" i="7"/>
  <c r="C202" i="7"/>
  <c r="D202" i="7"/>
  <c r="E202" i="7"/>
  <c r="F202" i="7"/>
  <c r="G202" i="7"/>
  <c r="H202" i="7"/>
  <c r="I202" i="7"/>
  <c r="J202" i="7"/>
  <c r="K202" i="7"/>
  <c r="L202" i="7"/>
  <c r="M202" i="7"/>
  <c r="N202" i="7"/>
  <c r="O202" i="7"/>
  <c r="P202" i="7"/>
  <c r="Q202" i="7"/>
  <c r="R202" i="7"/>
  <c r="S202" i="7"/>
  <c r="T202" i="7"/>
  <c r="U202" i="7"/>
  <c r="V202" i="7"/>
  <c r="W202" i="7"/>
  <c r="X202" i="7"/>
  <c r="Y202" i="7"/>
  <c r="Z202" i="7"/>
  <c r="A203" i="7"/>
  <c r="B203" i="7"/>
  <c r="C203" i="7"/>
  <c r="D203" i="7"/>
  <c r="E203" i="7"/>
  <c r="F203" i="7"/>
  <c r="G203" i="7"/>
  <c r="H203" i="7"/>
  <c r="I203" i="7"/>
  <c r="J203" i="7"/>
  <c r="K203" i="7"/>
  <c r="L203" i="7"/>
  <c r="M203" i="7"/>
  <c r="N203" i="7"/>
  <c r="O203" i="7"/>
  <c r="P203" i="7"/>
  <c r="Q203" i="7"/>
  <c r="R203" i="7"/>
  <c r="S203" i="7"/>
  <c r="T203" i="7"/>
  <c r="U203" i="7"/>
  <c r="V203" i="7"/>
  <c r="W203" i="7"/>
  <c r="X203" i="7"/>
  <c r="Y203" i="7"/>
  <c r="Z203" i="7"/>
  <c r="A204" i="7"/>
  <c r="B204" i="7"/>
  <c r="C204" i="7"/>
  <c r="D204" i="7"/>
  <c r="E204" i="7"/>
  <c r="F204" i="7"/>
  <c r="G204" i="7"/>
  <c r="H204" i="7"/>
  <c r="I204" i="7"/>
  <c r="J204" i="7"/>
  <c r="K204" i="7"/>
  <c r="L204" i="7"/>
  <c r="M204" i="7"/>
  <c r="N204" i="7"/>
  <c r="O204" i="7"/>
  <c r="P204" i="7"/>
  <c r="Q204" i="7"/>
  <c r="R204" i="7"/>
  <c r="S204" i="7"/>
  <c r="T204" i="7"/>
  <c r="U204" i="7"/>
  <c r="V204" i="7"/>
  <c r="W204" i="7"/>
  <c r="X204" i="7"/>
  <c r="Y204" i="7"/>
  <c r="Z204" i="7"/>
  <c r="A205" i="7"/>
  <c r="B205" i="7"/>
  <c r="C205" i="7"/>
  <c r="D205" i="7"/>
  <c r="E205" i="7"/>
  <c r="F205" i="7"/>
  <c r="G205" i="7"/>
  <c r="H205" i="7"/>
  <c r="I205" i="7"/>
  <c r="J205" i="7"/>
  <c r="K205" i="7"/>
  <c r="L205" i="7"/>
  <c r="M205" i="7"/>
  <c r="N205" i="7"/>
  <c r="O205" i="7"/>
  <c r="P205" i="7"/>
  <c r="Q205" i="7"/>
  <c r="R205" i="7"/>
  <c r="S205" i="7"/>
  <c r="T205" i="7"/>
  <c r="U205" i="7"/>
  <c r="V205" i="7"/>
  <c r="W205" i="7"/>
  <c r="X205" i="7"/>
  <c r="Y205" i="7"/>
  <c r="Z205" i="7"/>
  <c r="A206" i="7"/>
  <c r="B206" i="7"/>
  <c r="C206" i="7"/>
  <c r="D206" i="7"/>
  <c r="E206" i="7"/>
  <c r="F206" i="7"/>
  <c r="G206" i="7"/>
  <c r="H206" i="7"/>
  <c r="I206" i="7"/>
  <c r="J206" i="7"/>
  <c r="K206" i="7"/>
  <c r="L206" i="7"/>
  <c r="M206" i="7"/>
  <c r="N206" i="7"/>
  <c r="O206" i="7"/>
  <c r="P206" i="7"/>
  <c r="Q206" i="7"/>
  <c r="R206" i="7"/>
  <c r="S206" i="7"/>
  <c r="T206" i="7"/>
  <c r="U206" i="7"/>
  <c r="V206" i="7"/>
  <c r="W206" i="7"/>
  <c r="X206" i="7"/>
  <c r="Y206" i="7"/>
  <c r="Z206" i="7"/>
  <c r="A207" i="7"/>
  <c r="B207" i="7"/>
  <c r="C207" i="7"/>
  <c r="D207" i="7"/>
  <c r="E207" i="7"/>
  <c r="F207" i="7"/>
  <c r="G207" i="7"/>
  <c r="H207" i="7"/>
  <c r="I207" i="7"/>
  <c r="J207" i="7"/>
  <c r="K207" i="7"/>
  <c r="L207" i="7"/>
  <c r="M207" i="7"/>
  <c r="N207" i="7"/>
  <c r="O207" i="7"/>
  <c r="P207" i="7"/>
  <c r="Q207" i="7"/>
  <c r="R207" i="7"/>
  <c r="S207" i="7"/>
  <c r="T207" i="7"/>
  <c r="U207" i="7"/>
  <c r="V207" i="7"/>
  <c r="W207" i="7"/>
  <c r="X207" i="7"/>
  <c r="Y207" i="7"/>
  <c r="Z207" i="7"/>
  <c r="A208" i="7"/>
  <c r="B208" i="7"/>
  <c r="C208" i="7"/>
  <c r="D208" i="7"/>
  <c r="E208" i="7"/>
  <c r="F208" i="7"/>
  <c r="G208" i="7"/>
  <c r="H208" i="7"/>
  <c r="I208" i="7"/>
  <c r="J208" i="7"/>
  <c r="K208" i="7"/>
  <c r="L208" i="7"/>
  <c r="M208" i="7"/>
  <c r="N208" i="7"/>
  <c r="O208" i="7"/>
  <c r="P208" i="7"/>
  <c r="Q208" i="7"/>
  <c r="R208" i="7"/>
  <c r="S208" i="7"/>
  <c r="T208" i="7"/>
  <c r="U208" i="7"/>
  <c r="V208" i="7"/>
  <c r="W208" i="7"/>
  <c r="X208" i="7"/>
  <c r="Y208" i="7"/>
  <c r="Z208" i="7"/>
  <c r="A209" i="7"/>
  <c r="B209" i="7"/>
  <c r="C209" i="7"/>
  <c r="D209" i="7"/>
  <c r="E209" i="7"/>
  <c r="F209" i="7"/>
  <c r="G209" i="7"/>
  <c r="H209" i="7"/>
  <c r="I209" i="7"/>
  <c r="J209" i="7"/>
  <c r="K209" i="7"/>
  <c r="L209" i="7"/>
  <c r="M209" i="7"/>
  <c r="N209" i="7"/>
  <c r="O209" i="7"/>
  <c r="P209" i="7"/>
  <c r="Q209" i="7"/>
  <c r="R209" i="7"/>
  <c r="S209" i="7"/>
  <c r="T209" i="7"/>
  <c r="U209" i="7"/>
  <c r="V209" i="7"/>
  <c r="W209" i="7"/>
  <c r="X209" i="7"/>
  <c r="Y209" i="7"/>
  <c r="Z209" i="7"/>
  <c r="A210" i="7"/>
  <c r="B210" i="7"/>
  <c r="C210" i="7"/>
  <c r="D210" i="7"/>
  <c r="E210" i="7"/>
  <c r="F210" i="7"/>
  <c r="G210" i="7"/>
  <c r="H210" i="7"/>
  <c r="I210" i="7"/>
  <c r="J210" i="7"/>
  <c r="K210" i="7"/>
  <c r="L210" i="7"/>
  <c r="M210" i="7"/>
  <c r="N210" i="7"/>
  <c r="O210" i="7"/>
  <c r="P210" i="7"/>
  <c r="Q210" i="7"/>
  <c r="R210" i="7"/>
  <c r="S210" i="7"/>
  <c r="T210" i="7"/>
  <c r="U210" i="7"/>
  <c r="V210" i="7"/>
  <c r="W210" i="7"/>
  <c r="X210" i="7"/>
  <c r="Y210" i="7"/>
  <c r="Z210" i="7"/>
  <c r="A211" i="7"/>
  <c r="B211" i="7"/>
  <c r="C211" i="7"/>
  <c r="D211" i="7"/>
  <c r="E211" i="7"/>
  <c r="F211" i="7"/>
  <c r="G211" i="7"/>
  <c r="H211" i="7"/>
  <c r="I211" i="7"/>
  <c r="J211" i="7"/>
  <c r="K211" i="7"/>
  <c r="L211" i="7"/>
  <c r="M211" i="7"/>
  <c r="N211" i="7"/>
  <c r="O211" i="7"/>
  <c r="P211" i="7"/>
  <c r="Q211" i="7"/>
  <c r="R211" i="7"/>
  <c r="S211" i="7"/>
  <c r="T211" i="7"/>
  <c r="U211" i="7"/>
  <c r="V211" i="7"/>
  <c r="W211" i="7"/>
  <c r="X211" i="7"/>
  <c r="Y211" i="7"/>
  <c r="Z211" i="7"/>
  <c r="A212" i="7"/>
  <c r="B212" i="7"/>
  <c r="C212" i="7"/>
  <c r="D212" i="7"/>
  <c r="E212" i="7"/>
  <c r="F212" i="7"/>
  <c r="G212" i="7"/>
  <c r="H212" i="7"/>
  <c r="I212" i="7"/>
  <c r="J212" i="7"/>
  <c r="K212" i="7"/>
  <c r="L212" i="7"/>
  <c r="M212" i="7"/>
  <c r="N212" i="7"/>
  <c r="O212" i="7"/>
  <c r="P212" i="7"/>
  <c r="Q212" i="7"/>
  <c r="R212" i="7"/>
  <c r="S212" i="7"/>
  <c r="T212" i="7"/>
  <c r="U212" i="7"/>
  <c r="V212" i="7"/>
  <c r="W212" i="7"/>
  <c r="X212" i="7"/>
  <c r="Y212" i="7"/>
  <c r="Z212" i="7"/>
  <c r="A213" i="7"/>
  <c r="B213" i="7"/>
  <c r="C213" i="7"/>
  <c r="D213" i="7"/>
  <c r="E213" i="7"/>
  <c r="F213" i="7"/>
  <c r="G213" i="7"/>
  <c r="H213" i="7"/>
  <c r="I213" i="7"/>
  <c r="J213" i="7"/>
  <c r="K213" i="7"/>
  <c r="L213" i="7"/>
  <c r="M213" i="7"/>
  <c r="N213" i="7"/>
  <c r="O213" i="7"/>
  <c r="P213" i="7"/>
  <c r="Q213" i="7"/>
  <c r="R213" i="7"/>
  <c r="S213" i="7"/>
  <c r="T213" i="7"/>
  <c r="U213" i="7"/>
  <c r="V213" i="7"/>
  <c r="W213" i="7"/>
  <c r="X213" i="7"/>
  <c r="Y213" i="7"/>
  <c r="Z213" i="7"/>
  <c r="A214" i="7"/>
  <c r="B214" i="7"/>
  <c r="C214" i="7"/>
  <c r="D214" i="7"/>
  <c r="E214" i="7"/>
  <c r="F214" i="7"/>
  <c r="G214" i="7"/>
  <c r="H214" i="7"/>
  <c r="I214" i="7"/>
  <c r="J214" i="7"/>
  <c r="K214" i="7"/>
  <c r="L214" i="7"/>
  <c r="M214" i="7"/>
  <c r="N214" i="7"/>
  <c r="O214" i="7"/>
  <c r="P214" i="7"/>
  <c r="Q214" i="7"/>
  <c r="R214" i="7"/>
  <c r="S214" i="7"/>
  <c r="T214" i="7"/>
  <c r="U214" i="7"/>
  <c r="V214" i="7"/>
  <c r="W214" i="7"/>
  <c r="X214" i="7"/>
  <c r="Y214" i="7"/>
  <c r="Z214" i="7"/>
  <c r="A215" i="7"/>
  <c r="B215" i="7"/>
  <c r="C215" i="7"/>
  <c r="D215" i="7"/>
  <c r="E215" i="7"/>
  <c r="F215" i="7"/>
  <c r="G215" i="7"/>
  <c r="H215" i="7"/>
  <c r="I215" i="7"/>
  <c r="J215" i="7"/>
  <c r="K215" i="7"/>
  <c r="L215" i="7"/>
  <c r="M215" i="7"/>
  <c r="N215" i="7"/>
  <c r="O215" i="7"/>
  <c r="P215" i="7"/>
  <c r="Q215" i="7"/>
  <c r="R215" i="7"/>
  <c r="S215" i="7"/>
  <c r="T215" i="7"/>
  <c r="U215" i="7"/>
  <c r="V215" i="7"/>
  <c r="W215" i="7"/>
  <c r="X215" i="7"/>
  <c r="Y215" i="7"/>
  <c r="Z215" i="7"/>
  <c r="A216" i="7"/>
  <c r="B216" i="7"/>
  <c r="C216" i="7"/>
  <c r="D216" i="7"/>
  <c r="E216" i="7"/>
  <c r="F216" i="7"/>
  <c r="G216" i="7"/>
  <c r="H216" i="7"/>
  <c r="I216" i="7"/>
  <c r="J216" i="7"/>
  <c r="K216" i="7"/>
  <c r="L216" i="7"/>
  <c r="M216" i="7"/>
  <c r="N216" i="7"/>
  <c r="O216" i="7"/>
  <c r="P216" i="7"/>
  <c r="Q216" i="7"/>
  <c r="R216" i="7"/>
  <c r="S216" i="7"/>
  <c r="T216" i="7"/>
  <c r="U216" i="7"/>
  <c r="V216" i="7"/>
  <c r="W216" i="7"/>
  <c r="X216" i="7"/>
  <c r="Y216" i="7"/>
  <c r="Z216" i="7"/>
  <c r="A217" i="7"/>
  <c r="B217" i="7"/>
  <c r="C217" i="7"/>
  <c r="D217" i="7"/>
  <c r="E217" i="7"/>
  <c r="F217" i="7"/>
  <c r="G217" i="7"/>
  <c r="H217" i="7"/>
  <c r="I217" i="7"/>
  <c r="J217" i="7"/>
  <c r="K217" i="7"/>
  <c r="L217" i="7"/>
  <c r="M217" i="7"/>
  <c r="N217" i="7"/>
  <c r="O217" i="7"/>
  <c r="P217" i="7"/>
  <c r="Q217" i="7"/>
  <c r="R217" i="7"/>
  <c r="S217" i="7"/>
  <c r="T217" i="7"/>
  <c r="U217" i="7"/>
  <c r="V217" i="7"/>
  <c r="W217" i="7"/>
  <c r="X217" i="7"/>
  <c r="Y217" i="7"/>
  <c r="Z217" i="7"/>
  <c r="A218" i="7"/>
  <c r="B218" i="7"/>
  <c r="C218" i="7"/>
  <c r="D218" i="7"/>
  <c r="E218" i="7"/>
  <c r="F218" i="7"/>
  <c r="G218" i="7"/>
  <c r="H218" i="7"/>
  <c r="I218" i="7"/>
  <c r="J218" i="7"/>
  <c r="K218" i="7"/>
  <c r="L218" i="7"/>
  <c r="M218" i="7"/>
  <c r="N218" i="7"/>
  <c r="O218" i="7"/>
  <c r="P218" i="7"/>
  <c r="Q218" i="7"/>
  <c r="R218" i="7"/>
  <c r="S218" i="7"/>
  <c r="T218" i="7"/>
  <c r="U218" i="7"/>
  <c r="V218" i="7"/>
  <c r="W218" i="7"/>
  <c r="X218" i="7"/>
  <c r="Y218" i="7"/>
  <c r="Z218" i="7"/>
  <c r="A219" i="7"/>
  <c r="B219" i="7"/>
  <c r="C219" i="7"/>
  <c r="D219" i="7"/>
  <c r="E219" i="7"/>
  <c r="F219" i="7"/>
  <c r="G219" i="7"/>
  <c r="H219" i="7"/>
  <c r="I219" i="7"/>
  <c r="J219" i="7"/>
  <c r="K219" i="7"/>
  <c r="L219" i="7"/>
  <c r="M219" i="7"/>
  <c r="N219" i="7"/>
  <c r="O219" i="7"/>
  <c r="P219" i="7"/>
  <c r="Q219" i="7"/>
  <c r="R219" i="7"/>
  <c r="S219" i="7"/>
  <c r="T219" i="7"/>
  <c r="U219" i="7"/>
  <c r="V219" i="7"/>
  <c r="W219" i="7"/>
  <c r="X219" i="7"/>
  <c r="Y219" i="7"/>
  <c r="Z219" i="7"/>
  <c r="A220" i="7"/>
  <c r="B220" i="7"/>
  <c r="C220" i="7"/>
  <c r="D220" i="7"/>
  <c r="E220" i="7"/>
  <c r="F220" i="7"/>
  <c r="G220" i="7"/>
  <c r="H220" i="7"/>
  <c r="I220" i="7"/>
  <c r="J220" i="7"/>
  <c r="K220" i="7"/>
  <c r="L220" i="7"/>
  <c r="M220" i="7"/>
  <c r="N220" i="7"/>
  <c r="O220" i="7"/>
  <c r="P220" i="7"/>
  <c r="Q220" i="7"/>
  <c r="R220" i="7"/>
  <c r="S220" i="7"/>
  <c r="T220" i="7"/>
  <c r="U220" i="7"/>
  <c r="V220" i="7"/>
  <c r="W220" i="7"/>
  <c r="X220" i="7"/>
  <c r="Y220" i="7"/>
  <c r="Z220" i="7"/>
  <c r="A221" i="7"/>
  <c r="B221" i="7"/>
  <c r="C221" i="7"/>
  <c r="D221" i="7"/>
  <c r="E221" i="7"/>
  <c r="F221" i="7"/>
  <c r="G221" i="7"/>
  <c r="H221" i="7"/>
  <c r="I221" i="7"/>
  <c r="J221" i="7"/>
  <c r="K221" i="7"/>
  <c r="L221" i="7"/>
  <c r="M221" i="7"/>
  <c r="N221" i="7"/>
  <c r="O221" i="7"/>
  <c r="P221" i="7"/>
  <c r="Q221" i="7"/>
  <c r="R221" i="7"/>
  <c r="S221" i="7"/>
  <c r="T221" i="7"/>
  <c r="U221" i="7"/>
  <c r="V221" i="7"/>
  <c r="W221" i="7"/>
  <c r="X221" i="7"/>
  <c r="Y221" i="7"/>
  <c r="Z221" i="7"/>
  <c r="A222" i="7"/>
  <c r="B222" i="7"/>
  <c r="C222" i="7"/>
  <c r="D222" i="7"/>
  <c r="E222" i="7"/>
  <c r="F222" i="7"/>
  <c r="G222" i="7"/>
  <c r="H222" i="7"/>
  <c r="I222" i="7"/>
  <c r="J222" i="7"/>
  <c r="K222" i="7"/>
  <c r="L222" i="7"/>
  <c r="M222" i="7"/>
  <c r="N222" i="7"/>
  <c r="O222" i="7"/>
  <c r="P222" i="7"/>
  <c r="Q222" i="7"/>
  <c r="R222" i="7"/>
  <c r="S222" i="7"/>
  <c r="T222" i="7"/>
  <c r="U222" i="7"/>
  <c r="V222" i="7"/>
  <c r="W222" i="7"/>
  <c r="X222" i="7"/>
  <c r="Y222" i="7"/>
  <c r="Z222" i="7"/>
  <c r="A223" i="7"/>
  <c r="B223" i="7"/>
  <c r="C223" i="7"/>
  <c r="D223" i="7"/>
  <c r="E223" i="7"/>
  <c r="F223" i="7"/>
  <c r="G223" i="7"/>
  <c r="H223" i="7"/>
  <c r="I223" i="7"/>
  <c r="J223" i="7"/>
  <c r="K223" i="7"/>
  <c r="L223" i="7"/>
  <c r="M223" i="7"/>
  <c r="N223" i="7"/>
  <c r="O223" i="7"/>
  <c r="P223" i="7"/>
  <c r="Q223" i="7"/>
  <c r="R223" i="7"/>
  <c r="S223" i="7"/>
  <c r="T223" i="7"/>
  <c r="U223" i="7"/>
  <c r="V223" i="7"/>
  <c r="W223" i="7"/>
  <c r="X223" i="7"/>
  <c r="Y223" i="7"/>
  <c r="Z223" i="7"/>
  <c r="A224" i="7"/>
  <c r="B224" i="7"/>
  <c r="C224" i="7"/>
  <c r="D224" i="7"/>
  <c r="E224" i="7"/>
  <c r="F224" i="7"/>
  <c r="G224" i="7"/>
  <c r="H224" i="7"/>
  <c r="I224" i="7"/>
  <c r="J224" i="7"/>
  <c r="K224" i="7"/>
  <c r="L224" i="7"/>
  <c r="M224" i="7"/>
  <c r="N224" i="7"/>
  <c r="O224" i="7"/>
  <c r="P224" i="7"/>
  <c r="Q224" i="7"/>
  <c r="R224" i="7"/>
  <c r="S224" i="7"/>
  <c r="T224" i="7"/>
  <c r="U224" i="7"/>
  <c r="V224" i="7"/>
  <c r="W224" i="7"/>
  <c r="X224" i="7"/>
  <c r="Y224" i="7"/>
  <c r="Z224" i="7"/>
  <c r="A225" i="7"/>
  <c r="B225" i="7"/>
  <c r="C225" i="7"/>
  <c r="D225" i="7"/>
  <c r="E225" i="7"/>
  <c r="F225" i="7"/>
  <c r="G225" i="7"/>
  <c r="H225" i="7"/>
  <c r="I225" i="7"/>
  <c r="J225" i="7"/>
  <c r="K225" i="7"/>
  <c r="L225" i="7"/>
  <c r="M225" i="7"/>
  <c r="N225" i="7"/>
  <c r="O225" i="7"/>
  <c r="P225" i="7"/>
  <c r="Q225" i="7"/>
  <c r="R225" i="7"/>
  <c r="S225" i="7"/>
  <c r="T225" i="7"/>
  <c r="U225" i="7"/>
  <c r="V225" i="7"/>
  <c r="W225" i="7"/>
  <c r="X225" i="7"/>
  <c r="Y225" i="7"/>
  <c r="Z225" i="7"/>
  <c r="A226" i="7"/>
  <c r="B226" i="7"/>
  <c r="C226" i="7"/>
  <c r="D226" i="7"/>
  <c r="E226" i="7"/>
  <c r="F226" i="7"/>
  <c r="G226" i="7"/>
  <c r="H226" i="7"/>
  <c r="I226" i="7"/>
  <c r="J226" i="7"/>
  <c r="K226" i="7"/>
  <c r="L226" i="7"/>
  <c r="M226" i="7"/>
  <c r="N226" i="7"/>
  <c r="O226" i="7"/>
  <c r="P226" i="7"/>
  <c r="Q226" i="7"/>
  <c r="R226" i="7"/>
  <c r="S226" i="7"/>
  <c r="T226" i="7"/>
  <c r="U226" i="7"/>
  <c r="V226" i="7"/>
  <c r="W226" i="7"/>
  <c r="X226" i="7"/>
  <c r="Y226" i="7"/>
  <c r="Z226" i="7"/>
  <c r="A227" i="7"/>
  <c r="B227" i="7"/>
  <c r="C227" i="7"/>
  <c r="D227" i="7"/>
  <c r="E227" i="7"/>
  <c r="F227" i="7"/>
  <c r="G227" i="7"/>
  <c r="H227" i="7"/>
  <c r="I227" i="7"/>
  <c r="J227" i="7"/>
  <c r="K227" i="7"/>
  <c r="L227" i="7"/>
  <c r="M227" i="7"/>
  <c r="N227" i="7"/>
  <c r="O227" i="7"/>
  <c r="P227" i="7"/>
  <c r="Q227" i="7"/>
  <c r="R227" i="7"/>
  <c r="S227" i="7"/>
  <c r="T227" i="7"/>
  <c r="U227" i="7"/>
  <c r="V227" i="7"/>
  <c r="W227" i="7"/>
  <c r="X227" i="7"/>
  <c r="Y227" i="7"/>
  <c r="Z227" i="7"/>
  <c r="A228" i="7"/>
  <c r="B228" i="7"/>
  <c r="C228" i="7"/>
  <c r="D228" i="7"/>
  <c r="E228" i="7"/>
  <c r="F228" i="7"/>
  <c r="G228" i="7"/>
  <c r="H228" i="7"/>
  <c r="I228" i="7"/>
  <c r="J228" i="7"/>
  <c r="K228" i="7"/>
  <c r="L228" i="7"/>
  <c r="M228" i="7"/>
  <c r="N228" i="7"/>
  <c r="O228" i="7"/>
  <c r="P228" i="7"/>
  <c r="Q228" i="7"/>
  <c r="R228" i="7"/>
  <c r="S228" i="7"/>
  <c r="T228" i="7"/>
  <c r="U228" i="7"/>
  <c r="V228" i="7"/>
  <c r="W228" i="7"/>
  <c r="X228" i="7"/>
  <c r="Y228" i="7"/>
  <c r="Z228" i="7"/>
  <c r="A229" i="7"/>
  <c r="B229" i="7"/>
  <c r="C229" i="7"/>
  <c r="D229" i="7"/>
  <c r="E229" i="7"/>
  <c r="F229" i="7"/>
  <c r="G229" i="7"/>
  <c r="H229" i="7"/>
  <c r="I229" i="7"/>
  <c r="J229" i="7"/>
  <c r="K229" i="7"/>
  <c r="L229" i="7"/>
  <c r="M229" i="7"/>
  <c r="N229" i="7"/>
  <c r="O229" i="7"/>
  <c r="P229" i="7"/>
  <c r="Q229" i="7"/>
  <c r="R229" i="7"/>
  <c r="S229" i="7"/>
  <c r="T229" i="7"/>
  <c r="U229" i="7"/>
  <c r="V229" i="7"/>
  <c r="W229" i="7"/>
  <c r="X229" i="7"/>
  <c r="Y229" i="7"/>
  <c r="Z229" i="7"/>
  <c r="A230" i="7"/>
  <c r="B230" i="7"/>
  <c r="C230" i="7"/>
  <c r="D230" i="7"/>
  <c r="E230" i="7"/>
  <c r="F230" i="7"/>
  <c r="G230" i="7"/>
  <c r="H230" i="7"/>
  <c r="I230" i="7"/>
  <c r="J230" i="7"/>
  <c r="K230" i="7"/>
  <c r="L230" i="7"/>
  <c r="M230" i="7"/>
  <c r="N230" i="7"/>
  <c r="O230" i="7"/>
  <c r="P230" i="7"/>
  <c r="Q230" i="7"/>
  <c r="R230" i="7"/>
  <c r="S230" i="7"/>
  <c r="T230" i="7"/>
  <c r="U230" i="7"/>
  <c r="V230" i="7"/>
  <c r="W230" i="7"/>
  <c r="X230" i="7"/>
  <c r="Y230" i="7"/>
  <c r="Z230" i="7"/>
  <c r="A231" i="7"/>
  <c r="B231" i="7"/>
  <c r="C231" i="7"/>
  <c r="D231" i="7"/>
  <c r="E231" i="7"/>
  <c r="F231" i="7"/>
  <c r="G231" i="7"/>
  <c r="H231" i="7"/>
  <c r="I231" i="7"/>
  <c r="J231" i="7"/>
  <c r="K231" i="7"/>
  <c r="L231" i="7"/>
  <c r="M231" i="7"/>
  <c r="N231" i="7"/>
  <c r="O231" i="7"/>
  <c r="P231" i="7"/>
  <c r="Q231" i="7"/>
  <c r="R231" i="7"/>
  <c r="S231" i="7"/>
  <c r="T231" i="7"/>
  <c r="U231" i="7"/>
  <c r="V231" i="7"/>
  <c r="W231" i="7"/>
  <c r="X231" i="7"/>
  <c r="Y231" i="7"/>
  <c r="Z231" i="7"/>
  <c r="A232" i="7"/>
  <c r="B232" i="7"/>
  <c r="C232" i="7"/>
  <c r="D232" i="7"/>
  <c r="E232" i="7"/>
  <c r="F232" i="7"/>
  <c r="G232" i="7"/>
  <c r="H232" i="7"/>
  <c r="I232" i="7"/>
  <c r="J232" i="7"/>
  <c r="K232" i="7"/>
  <c r="L232" i="7"/>
  <c r="M232" i="7"/>
  <c r="N232" i="7"/>
  <c r="O232" i="7"/>
  <c r="P232" i="7"/>
  <c r="Q232" i="7"/>
  <c r="R232" i="7"/>
  <c r="S232" i="7"/>
  <c r="T232" i="7"/>
  <c r="U232" i="7"/>
  <c r="V232" i="7"/>
  <c r="W232" i="7"/>
  <c r="X232" i="7"/>
  <c r="Y232" i="7"/>
  <c r="Z232" i="7"/>
  <c r="A233" i="7"/>
  <c r="B233" i="7"/>
  <c r="C233" i="7"/>
  <c r="D233" i="7"/>
  <c r="E233" i="7"/>
  <c r="F233" i="7"/>
  <c r="G233" i="7"/>
  <c r="H233" i="7"/>
  <c r="I233" i="7"/>
  <c r="J233" i="7"/>
  <c r="K233" i="7"/>
  <c r="L233" i="7"/>
  <c r="M233" i="7"/>
  <c r="N233" i="7"/>
  <c r="O233" i="7"/>
  <c r="P233" i="7"/>
  <c r="Q233" i="7"/>
  <c r="R233" i="7"/>
  <c r="S233" i="7"/>
  <c r="T233" i="7"/>
  <c r="U233" i="7"/>
  <c r="V233" i="7"/>
  <c r="W233" i="7"/>
  <c r="X233" i="7"/>
  <c r="Y233" i="7"/>
  <c r="Z233" i="7"/>
  <c r="A234" i="7"/>
  <c r="B234" i="7"/>
  <c r="C234" i="7"/>
  <c r="D234" i="7"/>
  <c r="E234" i="7"/>
  <c r="F234" i="7"/>
  <c r="G234" i="7"/>
  <c r="H234" i="7"/>
  <c r="I234" i="7"/>
  <c r="J234" i="7"/>
  <c r="K234" i="7"/>
  <c r="L234" i="7"/>
  <c r="M234" i="7"/>
  <c r="N234" i="7"/>
  <c r="O234" i="7"/>
  <c r="P234" i="7"/>
  <c r="Q234" i="7"/>
  <c r="R234" i="7"/>
  <c r="S234" i="7"/>
  <c r="T234" i="7"/>
  <c r="U234" i="7"/>
  <c r="V234" i="7"/>
  <c r="W234" i="7"/>
  <c r="X234" i="7"/>
  <c r="Y234" i="7"/>
  <c r="Z234" i="7"/>
  <c r="A235" i="7"/>
  <c r="B235" i="7"/>
  <c r="C235" i="7"/>
  <c r="D235" i="7"/>
  <c r="E235" i="7"/>
  <c r="F235" i="7"/>
  <c r="G235" i="7"/>
  <c r="H235" i="7"/>
  <c r="I235" i="7"/>
  <c r="J235" i="7"/>
  <c r="K235" i="7"/>
  <c r="L235" i="7"/>
  <c r="M235" i="7"/>
  <c r="N235" i="7"/>
  <c r="O235" i="7"/>
  <c r="P235" i="7"/>
  <c r="Q235" i="7"/>
  <c r="R235" i="7"/>
  <c r="S235" i="7"/>
  <c r="T235" i="7"/>
  <c r="U235" i="7"/>
  <c r="V235" i="7"/>
  <c r="W235" i="7"/>
  <c r="X235" i="7"/>
  <c r="Y235" i="7"/>
  <c r="Z235" i="7"/>
  <c r="A236" i="7"/>
  <c r="B236" i="7"/>
  <c r="C236" i="7"/>
  <c r="D236" i="7"/>
  <c r="E236" i="7"/>
  <c r="F236" i="7"/>
  <c r="G236" i="7"/>
  <c r="H236" i="7"/>
  <c r="I236" i="7"/>
  <c r="J236" i="7"/>
  <c r="K236" i="7"/>
  <c r="L236" i="7"/>
  <c r="M236" i="7"/>
  <c r="N236" i="7"/>
  <c r="O236" i="7"/>
  <c r="P236" i="7"/>
  <c r="Q236" i="7"/>
  <c r="R236" i="7"/>
  <c r="S236" i="7"/>
  <c r="T236" i="7"/>
  <c r="U236" i="7"/>
  <c r="V236" i="7"/>
  <c r="W236" i="7"/>
  <c r="X236" i="7"/>
  <c r="Y236" i="7"/>
  <c r="Z236" i="7"/>
  <c r="A237" i="7"/>
  <c r="B237" i="7"/>
  <c r="C237" i="7"/>
  <c r="D237" i="7"/>
  <c r="E237" i="7"/>
  <c r="F237" i="7"/>
  <c r="G237" i="7"/>
  <c r="H237" i="7"/>
  <c r="I237" i="7"/>
  <c r="J237" i="7"/>
  <c r="K237" i="7"/>
  <c r="L237" i="7"/>
  <c r="M237" i="7"/>
  <c r="N237" i="7"/>
  <c r="O237" i="7"/>
  <c r="P237" i="7"/>
  <c r="Q237" i="7"/>
  <c r="R237" i="7"/>
  <c r="S237" i="7"/>
  <c r="T237" i="7"/>
  <c r="U237" i="7"/>
  <c r="V237" i="7"/>
  <c r="W237" i="7"/>
  <c r="X237" i="7"/>
  <c r="Y237" i="7"/>
  <c r="Z237" i="7"/>
  <c r="A238" i="7"/>
  <c r="B238" i="7"/>
  <c r="C238" i="7"/>
  <c r="D238" i="7"/>
  <c r="E238" i="7"/>
  <c r="F238" i="7"/>
  <c r="G238" i="7"/>
  <c r="H238" i="7"/>
  <c r="I238" i="7"/>
  <c r="J238" i="7"/>
  <c r="K238" i="7"/>
  <c r="L238" i="7"/>
  <c r="M238" i="7"/>
  <c r="N238" i="7"/>
  <c r="O238" i="7"/>
  <c r="P238" i="7"/>
  <c r="Q238" i="7"/>
  <c r="R238" i="7"/>
  <c r="S238" i="7"/>
  <c r="T238" i="7"/>
  <c r="U238" i="7"/>
  <c r="V238" i="7"/>
  <c r="W238" i="7"/>
  <c r="X238" i="7"/>
  <c r="Y238" i="7"/>
  <c r="Z238" i="7"/>
  <c r="A239" i="7"/>
  <c r="B239" i="7"/>
  <c r="C239" i="7"/>
  <c r="D239" i="7"/>
  <c r="E239" i="7"/>
  <c r="F239" i="7"/>
  <c r="G239" i="7"/>
  <c r="H239" i="7"/>
  <c r="I239" i="7"/>
  <c r="J239" i="7"/>
  <c r="K239" i="7"/>
  <c r="L239" i="7"/>
  <c r="M239" i="7"/>
  <c r="N239" i="7"/>
  <c r="O239" i="7"/>
  <c r="P239" i="7"/>
  <c r="Q239" i="7"/>
  <c r="R239" i="7"/>
  <c r="S239" i="7"/>
  <c r="T239" i="7"/>
  <c r="U239" i="7"/>
  <c r="V239" i="7"/>
  <c r="W239" i="7"/>
  <c r="X239" i="7"/>
  <c r="Y239" i="7"/>
  <c r="Z239" i="7"/>
  <c r="A240" i="7"/>
  <c r="B240" i="7"/>
  <c r="C240" i="7"/>
  <c r="D240" i="7"/>
  <c r="E240" i="7"/>
  <c r="F240" i="7"/>
  <c r="G240" i="7"/>
  <c r="H240" i="7"/>
  <c r="I240" i="7"/>
  <c r="J240" i="7"/>
  <c r="K240" i="7"/>
  <c r="L240" i="7"/>
  <c r="M240" i="7"/>
  <c r="N240" i="7"/>
  <c r="O240" i="7"/>
  <c r="P240" i="7"/>
  <c r="Q240" i="7"/>
  <c r="R240" i="7"/>
  <c r="S240" i="7"/>
  <c r="T240" i="7"/>
  <c r="U240" i="7"/>
  <c r="V240" i="7"/>
  <c r="W240" i="7"/>
  <c r="X240" i="7"/>
  <c r="Y240" i="7"/>
  <c r="Z240" i="7"/>
  <c r="A241" i="7"/>
  <c r="B241" i="7"/>
  <c r="C241" i="7"/>
  <c r="D241" i="7"/>
  <c r="E241" i="7"/>
  <c r="F241" i="7"/>
  <c r="G241" i="7"/>
  <c r="H241" i="7"/>
  <c r="I241" i="7"/>
  <c r="J241" i="7"/>
  <c r="K241" i="7"/>
  <c r="L241" i="7"/>
  <c r="M241" i="7"/>
  <c r="N241" i="7"/>
  <c r="O241" i="7"/>
  <c r="P241" i="7"/>
  <c r="Q241" i="7"/>
  <c r="R241" i="7"/>
  <c r="S241" i="7"/>
  <c r="T241" i="7"/>
  <c r="U241" i="7"/>
  <c r="V241" i="7"/>
  <c r="W241" i="7"/>
  <c r="X241" i="7"/>
  <c r="Y241" i="7"/>
  <c r="Z241" i="7"/>
  <c r="A242" i="7"/>
  <c r="B242" i="7"/>
  <c r="C242" i="7"/>
  <c r="D242" i="7"/>
  <c r="E242" i="7"/>
  <c r="F242" i="7"/>
  <c r="G242" i="7"/>
  <c r="H242" i="7"/>
  <c r="I242" i="7"/>
  <c r="J242" i="7"/>
  <c r="K242" i="7"/>
  <c r="L242" i="7"/>
  <c r="M242" i="7"/>
  <c r="N242" i="7"/>
  <c r="O242" i="7"/>
  <c r="P242" i="7"/>
  <c r="Q242" i="7"/>
  <c r="R242" i="7"/>
  <c r="S242" i="7"/>
  <c r="T242" i="7"/>
  <c r="U242" i="7"/>
  <c r="V242" i="7"/>
  <c r="W242" i="7"/>
  <c r="X242" i="7"/>
  <c r="Y242" i="7"/>
  <c r="Z242" i="7"/>
  <c r="A243" i="7"/>
  <c r="B243" i="7"/>
  <c r="C243" i="7"/>
  <c r="D243" i="7"/>
  <c r="E243" i="7"/>
  <c r="F243" i="7"/>
  <c r="G243" i="7"/>
  <c r="H243" i="7"/>
  <c r="I243" i="7"/>
  <c r="J243" i="7"/>
  <c r="K243" i="7"/>
  <c r="L243" i="7"/>
  <c r="M243" i="7"/>
  <c r="N243" i="7"/>
  <c r="O243" i="7"/>
  <c r="P243" i="7"/>
  <c r="Q243" i="7"/>
  <c r="R243" i="7"/>
  <c r="S243" i="7"/>
  <c r="T243" i="7"/>
  <c r="U243" i="7"/>
  <c r="V243" i="7"/>
  <c r="W243" i="7"/>
  <c r="X243" i="7"/>
  <c r="Y243" i="7"/>
  <c r="Z243" i="7"/>
  <c r="A244" i="7"/>
  <c r="B244" i="7"/>
  <c r="C244" i="7"/>
  <c r="D244" i="7"/>
  <c r="E244" i="7"/>
  <c r="F244" i="7"/>
  <c r="G244" i="7"/>
  <c r="H244" i="7"/>
  <c r="I244" i="7"/>
  <c r="J244" i="7"/>
  <c r="K244" i="7"/>
  <c r="L244" i="7"/>
  <c r="M244" i="7"/>
  <c r="N244" i="7"/>
  <c r="O244" i="7"/>
  <c r="P244" i="7"/>
  <c r="Q244" i="7"/>
  <c r="R244" i="7"/>
  <c r="S244" i="7"/>
  <c r="T244" i="7"/>
  <c r="U244" i="7"/>
  <c r="V244" i="7"/>
  <c r="W244" i="7"/>
  <c r="X244" i="7"/>
  <c r="Y244" i="7"/>
  <c r="Z244" i="7"/>
  <c r="A245" i="7"/>
  <c r="B245" i="7"/>
  <c r="C245" i="7"/>
  <c r="D245" i="7"/>
  <c r="E245" i="7"/>
  <c r="F245" i="7"/>
  <c r="G245" i="7"/>
  <c r="H245" i="7"/>
  <c r="I245" i="7"/>
  <c r="J245" i="7"/>
  <c r="K245" i="7"/>
  <c r="L245" i="7"/>
  <c r="M245" i="7"/>
  <c r="N245" i="7"/>
  <c r="O245" i="7"/>
  <c r="P245" i="7"/>
  <c r="Q245" i="7"/>
  <c r="R245" i="7"/>
  <c r="S245" i="7"/>
  <c r="T245" i="7"/>
  <c r="U245" i="7"/>
  <c r="V245" i="7"/>
  <c r="W245" i="7"/>
  <c r="X245" i="7"/>
  <c r="Y245" i="7"/>
  <c r="Z245" i="7"/>
  <c r="A246" i="7"/>
  <c r="B246" i="7"/>
  <c r="C246" i="7"/>
  <c r="D246" i="7"/>
  <c r="E246" i="7"/>
  <c r="F246" i="7"/>
  <c r="G246" i="7"/>
  <c r="H246" i="7"/>
  <c r="I246" i="7"/>
  <c r="J246" i="7"/>
  <c r="K246" i="7"/>
  <c r="L246" i="7"/>
  <c r="M246" i="7"/>
  <c r="N246" i="7"/>
  <c r="O246" i="7"/>
  <c r="P246" i="7"/>
  <c r="Q246" i="7"/>
  <c r="R246" i="7"/>
  <c r="S246" i="7"/>
  <c r="T246" i="7"/>
  <c r="U246" i="7"/>
  <c r="V246" i="7"/>
  <c r="W246" i="7"/>
  <c r="X246" i="7"/>
  <c r="Y246" i="7"/>
  <c r="Z246" i="7"/>
  <c r="A247" i="7"/>
  <c r="B247" i="7"/>
  <c r="C247" i="7"/>
  <c r="D247" i="7"/>
  <c r="E247" i="7"/>
  <c r="F247" i="7"/>
  <c r="G247" i="7"/>
  <c r="H247" i="7"/>
  <c r="I247" i="7"/>
  <c r="J247" i="7"/>
  <c r="K247" i="7"/>
  <c r="L247" i="7"/>
  <c r="M247" i="7"/>
  <c r="N247" i="7"/>
  <c r="O247" i="7"/>
  <c r="P247" i="7"/>
  <c r="Q247" i="7"/>
  <c r="R247" i="7"/>
  <c r="S247" i="7"/>
  <c r="T247" i="7"/>
  <c r="U247" i="7"/>
  <c r="V247" i="7"/>
  <c r="W247" i="7"/>
  <c r="X247" i="7"/>
  <c r="Y247" i="7"/>
  <c r="Z247" i="7"/>
  <c r="A248" i="7"/>
  <c r="B248" i="7"/>
  <c r="C248" i="7"/>
  <c r="D248" i="7"/>
  <c r="E248" i="7"/>
  <c r="F248" i="7"/>
  <c r="G248" i="7"/>
  <c r="H248" i="7"/>
  <c r="I248" i="7"/>
  <c r="J248" i="7"/>
  <c r="K248" i="7"/>
  <c r="L248" i="7"/>
  <c r="M248" i="7"/>
  <c r="N248" i="7"/>
  <c r="O248" i="7"/>
  <c r="P248" i="7"/>
  <c r="Q248" i="7"/>
  <c r="R248" i="7"/>
  <c r="S248" i="7"/>
  <c r="T248" i="7"/>
  <c r="U248" i="7"/>
  <c r="V248" i="7"/>
  <c r="W248" i="7"/>
  <c r="X248" i="7"/>
  <c r="Y248" i="7"/>
  <c r="Z248" i="7"/>
  <c r="A249" i="7"/>
  <c r="B249" i="7"/>
  <c r="C249" i="7"/>
  <c r="D249" i="7"/>
  <c r="E249" i="7"/>
  <c r="F249" i="7"/>
  <c r="G249" i="7"/>
  <c r="H249" i="7"/>
  <c r="I249" i="7"/>
  <c r="J249" i="7"/>
  <c r="K249" i="7"/>
  <c r="L249" i="7"/>
  <c r="M249" i="7"/>
  <c r="N249" i="7"/>
  <c r="O249" i="7"/>
  <c r="P249" i="7"/>
  <c r="Q249" i="7"/>
  <c r="R249" i="7"/>
  <c r="S249" i="7"/>
  <c r="T249" i="7"/>
  <c r="U249" i="7"/>
  <c r="V249" i="7"/>
  <c r="W249" i="7"/>
  <c r="X249" i="7"/>
  <c r="Y249" i="7"/>
  <c r="Z249" i="7"/>
  <c r="A250" i="7"/>
  <c r="B250" i="7"/>
  <c r="C250" i="7"/>
  <c r="D250" i="7"/>
  <c r="E250" i="7"/>
  <c r="F250" i="7"/>
  <c r="G250" i="7"/>
  <c r="H250" i="7"/>
  <c r="I250" i="7"/>
  <c r="J250" i="7"/>
  <c r="K250" i="7"/>
  <c r="L250" i="7"/>
  <c r="M250" i="7"/>
  <c r="N250" i="7"/>
  <c r="O250" i="7"/>
  <c r="P250" i="7"/>
  <c r="Q250" i="7"/>
  <c r="R250" i="7"/>
  <c r="S250" i="7"/>
  <c r="T250" i="7"/>
  <c r="U250" i="7"/>
  <c r="V250" i="7"/>
  <c r="W250" i="7"/>
  <c r="X250" i="7"/>
  <c r="Y250" i="7"/>
  <c r="Z250" i="7"/>
  <c r="A251" i="7"/>
  <c r="B251" i="7"/>
  <c r="C251" i="7"/>
  <c r="D251" i="7"/>
  <c r="E251" i="7"/>
  <c r="F251" i="7"/>
  <c r="G251" i="7"/>
  <c r="H251" i="7"/>
  <c r="I251" i="7"/>
  <c r="J251" i="7"/>
  <c r="K251" i="7"/>
  <c r="L251" i="7"/>
  <c r="M251" i="7"/>
  <c r="N251" i="7"/>
  <c r="O251" i="7"/>
  <c r="P251" i="7"/>
  <c r="Q251" i="7"/>
  <c r="R251" i="7"/>
  <c r="S251" i="7"/>
  <c r="T251" i="7"/>
  <c r="U251" i="7"/>
  <c r="V251" i="7"/>
  <c r="W251" i="7"/>
  <c r="X251" i="7"/>
  <c r="Y251" i="7"/>
  <c r="Z251" i="7"/>
  <c r="A252" i="7"/>
  <c r="B252" i="7"/>
  <c r="C252" i="7"/>
  <c r="D252" i="7"/>
  <c r="E252" i="7"/>
  <c r="F252" i="7"/>
  <c r="G252" i="7"/>
  <c r="H252" i="7"/>
  <c r="I252" i="7"/>
  <c r="J252" i="7"/>
  <c r="K252" i="7"/>
  <c r="L252" i="7"/>
  <c r="M252" i="7"/>
  <c r="N252" i="7"/>
  <c r="O252" i="7"/>
  <c r="P252" i="7"/>
  <c r="Q252" i="7"/>
  <c r="R252" i="7"/>
  <c r="S252" i="7"/>
  <c r="T252" i="7"/>
  <c r="U252" i="7"/>
  <c r="V252" i="7"/>
  <c r="W252" i="7"/>
  <c r="X252" i="7"/>
  <c r="Y252" i="7"/>
  <c r="Z252" i="7"/>
  <c r="A253" i="7"/>
  <c r="B253" i="7"/>
  <c r="C253" i="7"/>
  <c r="D253" i="7"/>
  <c r="E253" i="7"/>
  <c r="F253" i="7"/>
  <c r="G253" i="7"/>
  <c r="H253" i="7"/>
  <c r="I253" i="7"/>
  <c r="J253" i="7"/>
  <c r="K253" i="7"/>
  <c r="L253" i="7"/>
  <c r="M253" i="7"/>
  <c r="N253" i="7"/>
  <c r="O253" i="7"/>
  <c r="P253" i="7"/>
  <c r="Q253" i="7"/>
  <c r="R253" i="7"/>
  <c r="S253" i="7"/>
  <c r="T253" i="7"/>
  <c r="U253" i="7"/>
  <c r="V253" i="7"/>
  <c r="W253" i="7"/>
  <c r="X253" i="7"/>
  <c r="Y253" i="7"/>
  <c r="Z253" i="7"/>
  <c r="A254" i="7"/>
  <c r="B254" i="7"/>
  <c r="C254" i="7"/>
  <c r="D254" i="7"/>
  <c r="E254" i="7"/>
  <c r="F254" i="7"/>
  <c r="G254" i="7"/>
  <c r="H254" i="7"/>
  <c r="I254" i="7"/>
  <c r="J254" i="7"/>
  <c r="K254" i="7"/>
  <c r="L254" i="7"/>
  <c r="M254" i="7"/>
  <c r="N254" i="7"/>
  <c r="O254" i="7"/>
  <c r="P254" i="7"/>
  <c r="Q254" i="7"/>
  <c r="R254" i="7"/>
  <c r="S254" i="7"/>
  <c r="T254" i="7"/>
  <c r="U254" i="7"/>
  <c r="V254" i="7"/>
  <c r="W254" i="7"/>
  <c r="X254" i="7"/>
  <c r="Y254" i="7"/>
  <c r="Z254" i="7"/>
  <c r="A255" i="7"/>
  <c r="B255" i="7"/>
  <c r="C255" i="7"/>
  <c r="D255" i="7"/>
  <c r="E255" i="7"/>
  <c r="F255" i="7"/>
  <c r="G255" i="7"/>
  <c r="H255" i="7"/>
  <c r="I255" i="7"/>
  <c r="J255" i="7"/>
  <c r="K255" i="7"/>
  <c r="L255" i="7"/>
  <c r="M255" i="7"/>
  <c r="N255" i="7"/>
  <c r="O255" i="7"/>
  <c r="P255" i="7"/>
  <c r="Q255" i="7"/>
  <c r="R255" i="7"/>
  <c r="S255" i="7"/>
  <c r="T255" i="7"/>
  <c r="U255" i="7"/>
  <c r="V255" i="7"/>
  <c r="W255" i="7"/>
  <c r="X255" i="7"/>
  <c r="Y255" i="7"/>
  <c r="Z255" i="7"/>
  <c r="A256" i="7"/>
  <c r="B256" i="7"/>
  <c r="C256" i="7"/>
  <c r="D256" i="7"/>
  <c r="E256" i="7"/>
  <c r="F256" i="7"/>
  <c r="G256" i="7"/>
  <c r="H256" i="7"/>
  <c r="I256" i="7"/>
  <c r="J256" i="7"/>
  <c r="K256" i="7"/>
  <c r="L256" i="7"/>
  <c r="M256" i="7"/>
  <c r="N256" i="7"/>
  <c r="O256" i="7"/>
  <c r="P256" i="7"/>
  <c r="Q256" i="7"/>
  <c r="R256" i="7"/>
  <c r="S256" i="7"/>
  <c r="T256" i="7"/>
  <c r="U256" i="7"/>
  <c r="V256" i="7"/>
  <c r="W256" i="7"/>
  <c r="X256" i="7"/>
  <c r="Y256" i="7"/>
  <c r="Z256" i="7"/>
  <c r="A257" i="7"/>
  <c r="B257" i="7"/>
  <c r="C257" i="7"/>
  <c r="D257" i="7"/>
  <c r="E257" i="7"/>
  <c r="F257" i="7"/>
  <c r="G257" i="7"/>
  <c r="H257" i="7"/>
  <c r="I257" i="7"/>
  <c r="J257" i="7"/>
  <c r="K257" i="7"/>
  <c r="L257" i="7"/>
  <c r="M257" i="7"/>
  <c r="N257" i="7"/>
  <c r="O257" i="7"/>
  <c r="P257" i="7"/>
  <c r="Q257" i="7"/>
  <c r="R257" i="7"/>
  <c r="S257" i="7"/>
  <c r="T257" i="7"/>
  <c r="U257" i="7"/>
  <c r="V257" i="7"/>
  <c r="W257" i="7"/>
  <c r="X257" i="7"/>
  <c r="Y257" i="7"/>
  <c r="Z257" i="7"/>
  <c r="A258" i="7"/>
  <c r="B258" i="7"/>
  <c r="C258" i="7"/>
  <c r="D258" i="7"/>
  <c r="E258" i="7"/>
  <c r="F258" i="7"/>
  <c r="G258" i="7"/>
  <c r="H258" i="7"/>
  <c r="I258" i="7"/>
  <c r="J258" i="7"/>
  <c r="K258" i="7"/>
  <c r="L258" i="7"/>
  <c r="M258" i="7"/>
  <c r="N258" i="7"/>
  <c r="O258" i="7"/>
  <c r="P258" i="7"/>
  <c r="Q258" i="7"/>
  <c r="R258" i="7"/>
  <c r="S258" i="7"/>
  <c r="T258" i="7"/>
  <c r="U258" i="7"/>
  <c r="V258" i="7"/>
  <c r="W258" i="7"/>
  <c r="X258" i="7"/>
  <c r="Y258" i="7"/>
  <c r="E28" i="2"/>
  <c r="E27" i="2"/>
  <c r="E26" i="2"/>
  <c r="E25" i="2"/>
  <c r="E24" i="2"/>
  <c r="E23" i="2"/>
  <c r="E22" i="2"/>
  <c r="E21" i="2"/>
  <c r="E20" i="2"/>
  <c r="E19" i="2"/>
  <c r="E18" i="2"/>
  <c r="E17" i="2"/>
  <c r="E16" i="2"/>
  <c r="E15" i="2"/>
  <c r="E14" i="2"/>
  <c r="E13" i="2"/>
  <c r="E12" i="2"/>
  <c r="E11" i="2"/>
  <c r="E10" i="2"/>
  <c r="E9" i="2"/>
  <c r="E8" i="2"/>
  <c r="E7" i="2"/>
  <c r="E6" i="2"/>
  <c r="E5" i="2"/>
  <c r="E4" i="2"/>
  <c r="E3" i="2"/>
  <c r="B3" i="2" l="1"/>
  <c r="G33" i="1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AE257" i="7"/>
  <c r="AC257" i="7"/>
  <c r="AH256" i="7"/>
  <c r="AE253" i="7"/>
  <c r="AC253" i="7"/>
  <c r="AH252" i="7"/>
  <c r="AE249" i="7"/>
  <c r="AC249" i="7"/>
  <c r="AH248" i="7"/>
  <c r="AE245" i="7"/>
  <c r="AC245" i="7"/>
  <c r="AH244" i="7"/>
  <c r="AE241" i="7"/>
  <c r="AC241" i="7"/>
  <c r="AH240" i="7"/>
  <c r="AE237" i="7"/>
  <c r="AC237" i="7"/>
  <c r="AH236" i="7"/>
  <c r="AE233" i="7"/>
  <c r="AC233" i="7"/>
  <c r="AH232" i="7"/>
  <c r="AE229" i="7"/>
  <c r="AC229" i="7"/>
  <c r="AH228" i="7"/>
  <c r="AE225" i="7"/>
  <c r="AC225" i="7"/>
  <c r="AH224" i="7"/>
  <c r="AE221" i="7"/>
  <c r="AC221" i="7"/>
  <c r="AH220" i="7"/>
  <c r="AE217" i="7"/>
  <c r="AC217" i="7"/>
  <c r="AH216" i="7"/>
  <c r="AE213" i="7"/>
  <c r="AC213" i="7"/>
  <c r="AH212" i="7"/>
  <c r="AE209" i="7"/>
  <c r="AC209" i="7"/>
  <c r="AH208" i="7"/>
  <c r="AE205" i="7"/>
  <c r="AH204" i="7"/>
  <c r="AE201" i="7"/>
  <c r="AC201" i="7"/>
  <c r="AH200" i="7"/>
  <c r="AE197" i="7"/>
  <c r="AC197" i="7"/>
  <c r="AH196" i="7"/>
  <c r="AE193" i="7"/>
  <c r="AC193" i="7"/>
  <c r="AH192" i="7"/>
  <c r="AE189" i="7"/>
  <c r="AC189" i="7"/>
  <c r="AH188" i="7"/>
  <c r="AE185" i="7"/>
  <c r="AC185" i="7"/>
  <c r="AH184" i="7"/>
  <c r="AE181" i="7"/>
  <c r="AC181" i="7"/>
  <c r="AH180" i="7"/>
  <c r="AE177" i="7"/>
  <c r="AC177" i="7"/>
  <c r="AH176" i="7"/>
  <c r="AE173" i="7"/>
  <c r="AC173" i="7"/>
  <c r="AH172" i="7"/>
  <c r="AE169" i="7"/>
  <c r="AC169" i="7"/>
  <c r="AH168" i="7"/>
  <c r="AE165" i="7"/>
  <c r="AC165" i="7"/>
  <c r="AH164" i="7"/>
  <c r="AE161" i="7"/>
  <c r="AC161" i="7"/>
  <c r="AH160" i="7"/>
  <c r="AE157" i="7"/>
  <c r="AC157" i="7"/>
  <c r="AH156" i="7"/>
  <c r="AE153" i="7"/>
  <c r="AC153" i="7"/>
  <c r="AH152" i="7"/>
  <c r="AE149" i="7"/>
  <c r="AC149" i="7"/>
  <c r="AH148" i="7"/>
  <c r="AE145" i="7"/>
  <c r="AC145" i="7"/>
  <c r="AH144" i="7"/>
  <c r="AE141" i="7"/>
  <c r="AC141" i="7"/>
  <c r="AH140" i="7"/>
  <c r="AE137" i="7"/>
  <c r="AC137" i="7"/>
  <c r="AH136" i="7"/>
  <c r="AE133" i="7"/>
  <c r="AC133" i="7"/>
  <c r="AH132" i="7"/>
  <c r="AE129" i="7"/>
  <c r="AC129" i="7"/>
  <c r="AH128" i="7"/>
  <c r="AE125" i="7"/>
  <c r="AC125" i="7"/>
  <c r="AH124" i="7"/>
  <c r="AE121" i="7"/>
  <c r="AC121" i="7"/>
  <c r="AH120" i="7"/>
  <c r="AE117" i="7"/>
  <c r="AC117" i="7"/>
  <c r="AH116" i="7"/>
  <c r="AE113" i="7"/>
  <c r="AC113" i="7"/>
  <c r="AH112" i="7"/>
  <c r="AE109" i="7"/>
  <c r="AC109" i="7"/>
  <c r="AH108" i="7"/>
  <c r="AE105" i="7"/>
  <c r="AC105" i="7"/>
  <c r="AH104" i="7"/>
  <c r="AE101" i="7"/>
  <c r="AC101" i="7"/>
  <c r="AH100" i="7"/>
  <c r="AE97" i="7"/>
  <c r="AC97" i="7"/>
  <c r="AH96" i="7"/>
  <c r="AE93" i="7"/>
  <c r="AC93" i="7"/>
  <c r="AH92" i="7"/>
  <c r="AE89" i="7"/>
  <c r="AC89" i="7"/>
  <c r="AH88" i="7"/>
  <c r="AE85" i="7"/>
  <c r="AC85" i="7"/>
  <c r="AH84" i="7"/>
  <c r="AE81" i="7"/>
  <c r="AC81" i="7"/>
  <c r="AH80" i="7"/>
  <c r="AE77" i="7"/>
  <c r="AC77" i="7"/>
  <c r="AH76" i="7"/>
  <c r="AE73" i="7"/>
  <c r="AC73" i="7"/>
  <c r="AH72" i="7"/>
  <c r="AE69" i="7"/>
  <c r="AC69" i="7"/>
  <c r="AH68" i="7"/>
  <c r="AE65" i="7"/>
  <c r="AC65" i="7"/>
  <c r="AH64" i="7"/>
  <c r="AE61" i="7"/>
  <c r="AC61" i="7"/>
  <c r="AH60" i="7"/>
  <c r="AE57" i="7"/>
  <c r="AC57" i="7"/>
  <c r="AH56" i="7"/>
  <c r="AE53" i="7"/>
  <c r="AC53" i="7"/>
  <c r="AH52" i="7"/>
  <c r="AE49" i="7"/>
  <c r="AC49" i="7"/>
  <c r="AH48" i="7"/>
  <c r="AE45" i="7"/>
  <c r="AC45" i="7"/>
  <c r="AH44" i="7"/>
  <c r="AE41" i="7"/>
  <c r="AC41" i="7"/>
  <c r="AH40" i="7"/>
  <c r="AE37" i="7"/>
  <c r="AC37" i="7"/>
  <c r="AH36" i="7"/>
  <c r="AE33" i="7"/>
  <c r="AC33" i="7"/>
  <c r="AH32" i="7"/>
  <c r="AE29" i="7"/>
  <c r="AC29" i="7"/>
  <c r="AH28" i="7"/>
  <c r="AE25" i="7"/>
  <c r="AC25" i="7"/>
  <c r="AH24" i="7"/>
  <c r="AE21" i="7"/>
  <c r="AC21" i="7"/>
  <c r="AH20" i="7"/>
  <c r="AE17" i="7"/>
  <c r="AH16" i="7"/>
  <c r="AC205" i="7" l="1"/>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4"/>
  <c r="B28" i="2"/>
  <c r="B30" i="3" s="1"/>
  <c r="C28" i="2"/>
  <c r="D28" i="2" s="1"/>
  <c r="C30" i="3" s="1"/>
  <c r="E30" i="3" s="1"/>
  <c r="N10" i="4"/>
  <c r="B8" i="2"/>
  <c r="B10" i="3" s="1"/>
  <c r="N11" i="4"/>
  <c r="C8" i="2"/>
  <c r="D8" i="2" s="1"/>
  <c r="C10" i="3" s="1"/>
  <c r="E10" i="3" s="1"/>
  <c r="C27" i="2"/>
  <c r="D27" i="2" s="1"/>
  <c r="C29" i="3" s="1"/>
  <c r="E29" i="3" s="1"/>
  <c r="B27" i="2"/>
  <c r="B29" i="3" s="1"/>
  <c r="C9" i="2"/>
  <c r="N12" i="4"/>
  <c r="B9" i="2"/>
  <c r="B11" i="3" s="1"/>
  <c r="B12" i="2"/>
  <c r="B14" i="3" s="1"/>
  <c r="Q11" i="4"/>
  <c r="Q10" i="4"/>
  <c r="C12" i="2"/>
  <c r="B24" i="2"/>
  <c r="B26" i="3" s="1"/>
  <c r="H12" i="4"/>
  <c r="C24" i="2"/>
  <c r="AH990" i="7"/>
  <c r="AH994" i="7"/>
  <c r="AH998" i="7"/>
  <c r="K8" i="4"/>
  <c r="K7" i="4"/>
  <c r="C10" i="2"/>
  <c r="D10" i="2" s="1"/>
  <c r="C12" i="3" s="1"/>
  <c r="E12" i="3" s="1"/>
  <c r="B10" i="2"/>
  <c r="K9" i="4"/>
  <c r="C14" i="2"/>
  <c r="D14" i="2" s="1"/>
  <c r="C16" i="3" s="1"/>
  <c r="E16" i="3" s="1"/>
  <c r="B15" i="4"/>
  <c r="B14" i="2"/>
  <c r="B14" i="4"/>
  <c r="B13" i="4"/>
  <c r="B12" i="4"/>
  <c r="C23" i="2"/>
  <c r="D23" i="2" s="1"/>
  <c r="C25" i="3" s="1"/>
  <c r="E25" i="3" s="1"/>
  <c r="B23" i="2"/>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K10" i="4"/>
  <c r="B13" i="2"/>
  <c r="B15" i="3" s="1"/>
  <c r="H11" i="4"/>
  <c r="C22" i="2"/>
  <c r="D22" i="2" s="1"/>
  <c r="C24" i="3" s="1"/>
  <c r="E24" i="3" s="1"/>
  <c r="H10" i="4"/>
  <c r="B22" i="2"/>
  <c r="B24" i="3" s="1"/>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4" i="2"/>
  <c r="C26" i="3" s="1"/>
  <c r="E26"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D13" i="2"/>
  <c r="C15" i="3" s="1"/>
  <c r="E15"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B16" i="3"/>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AC9" i="7"/>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D3" i="11" l="1"/>
  <c r="C3" i="11"/>
  <c r="C7" i="11"/>
  <c r="D7" i="11"/>
  <c r="D5" i="11"/>
  <c r="C5" i="11"/>
  <c r="C6" i="11"/>
  <c r="D6" i="11"/>
  <c r="D4" i="11"/>
  <c r="C4" i="11"/>
  <c r="N10" i="3"/>
  <c r="D8" i="11"/>
  <c r="C8"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<sst xmlns="http://schemas.openxmlformats.org/spreadsheetml/2006/main" count="2502" uniqueCount="2204">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</sst>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2">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0" borderId="7"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Font="1" applyBorder="1" applyAlignment="1">
      <alignment horizontal="center" vertical="center"/>
    </xf>
    <xf numFmtId="0" fontId="6" fillId="0" borderId="10" xfId="0" applyFont="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xf numFmtId="0" fontId="0" fillId="0" borderId="10" xfId="0" applyFont="1" applyBorder="1" applyProtection="1">
      <protection locked="0"/>
    </xf>
  </cellXfs>
  <cellStyles count="1">
    <cellStyle name="Normale"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Results!$B$3:$B$28</c:f>
              <c:numCache>
                <c:formatCode>0.0</c:formatCode>
                <c:ptCount val="26"/>
                <c:pt idx="0">
                  <c:v>2.2000000000000002</c:v>
                </c:pt>
                <c:pt idx="1">
                  <c:v>2.6</c:v>
                </c:pt>
                <c:pt idx="2">
                  <c:v>1.6</c:v>
                </c:pt>
                <c:pt idx="3">
                  <c:v>3</c:v>
                </c:pt>
                <c:pt idx="4">
                  <c:v>2</c:v>
                </c:pt>
                <c:pt idx="5">
                  <c:v>1.4</c:v>
                </c:pt>
                <c:pt idx="6">
                  <c:v>2</c:v>
                </c:pt>
                <c:pt idx="7">
                  <c:v>2.2000000000000002</c:v>
                </c:pt>
                <c:pt idx="8">
                  <c:v>2</c:v>
                </c:pt>
                <c:pt idx="9">
                  <c:v>1.6</c:v>
                </c:pt>
                <c:pt idx="10">
                  <c:v>2.2000000000000002</c:v>
                </c:pt>
                <c:pt idx="11">
                  <c:v>2.8</c:v>
                </c:pt>
                <c:pt idx="12">
                  <c:v>2.8</c:v>
                </c:pt>
                <c:pt idx="13">
                  <c:v>1.6</c:v>
                </c:pt>
                <c:pt idx="14">
                  <c:v>2</c:v>
                </c:pt>
                <c:pt idx="15">
                  <c:v>2.4</c:v>
                </c:pt>
                <c:pt idx="16">
                  <c:v>2</c:v>
                </c:pt>
                <c:pt idx="17">
                  <c:v>1.8</c:v>
                </c:pt>
                <c:pt idx="18">
                  <c:v>2.2000000000000002</c:v>
                </c:pt>
                <c:pt idx="19">
                  <c:v>2.8</c:v>
                </c:pt>
                <c:pt idx="20">
                  <c:v>3</c:v>
                </c:pt>
                <c:pt idx="21">
                  <c:v>2.6</c:v>
                </c:pt>
                <c:pt idx="22">
                  <c:v>2.8</c:v>
                </c:pt>
                <c:pt idx="23">
                  <c:v>2</c:v>
                </c:pt>
                <c:pt idx="24">
                  <c:v>2.6</c:v>
                </c:pt>
                <c:pt idx="25">
                  <c:v>2</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0.36667568602825967</c:v>
                  </c:pt>
                  <c:pt idx="1">
                    <c:v>0.1200227919088827</c:v>
                  </c:pt>
                  <c:pt idx="2">
                    <c:v>0.18333784301412945</c:v>
                  </c:pt>
                  <c:pt idx="3">
                    <c:v>0.29399459768100783</c:v>
                  </c:pt>
                  <c:pt idx="4">
                    <c:v>0.47506389645581343</c:v>
                  </c:pt>
                  <c:pt idx="5">
                    <c:v>0.32502325696646467</c:v>
                  </c:pt>
                </c:numCache>
              </c:numRef>
            </c:plus>
            <c:minus>
              <c:numRef>
                <c:f>Confidence_Intervals!$M$5:$M$10</c:f>
                <c:numCache>
                  <c:formatCode>General</c:formatCode>
                  <c:ptCount val="6"/>
                  <c:pt idx="0">
                    <c:v>0.36667568602825967</c:v>
                  </c:pt>
                  <c:pt idx="1">
                    <c:v>0.1200227919088827</c:v>
                  </c:pt>
                  <c:pt idx="2">
                    <c:v>0.18333784301412945</c:v>
                  </c:pt>
                  <c:pt idx="3">
                    <c:v>0.29399459768100783</c:v>
                  </c:pt>
                  <c:pt idx="4">
                    <c:v>0.47506389645581343</c:v>
                  </c:pt>
                  <c:pt idx="5">
                    <c:v>0.32502325696646467</c:v>
                  </c:pt>
                </c:numCache>
              </c:numRef>
            </c:minus>
            <c:spPr>
              <a:ln w="19050">
                <a:solidFill>
                  <a:schemeClr val="tx1">
                    <a:lumMod val="85000"/>
                    <a:lumOff val="15000"/>
                  </a:schemeClr>
                </a:solidFill>
              </a:ln>
            </c:spPr>
          </c:errBars>
          <c:cat>
            <c:strRef>
              <c:f>Results!$K$3:$K$8</c:f>
              <c:strCache>
                <c:ptCount val="6"/>
                <c:pt idx="0">
                  <c:v>Attrattività</c:v>
                </c:pt>
                <c:pt idx="1">
                  <c:v>Apprendibilità</c:v>
                </c:pt>
                <c:pt idx="2">
                  <c:v>Efficienca</c:v>
                </c:pt>
                <c:pt idx="3">
                  <c:v>Controllabilità</c:v>
                </c:pt>
                <c:pt idx="4">
                  <c:v>Stimolazione</c:v>
                </c:pt>
                <c:pt idx="5">
                  <c:v>Originalità</c:v>
                </c:pt>
              </c:strCache>
            </c:strRef>
          </c:cat>
          <c:val>
            <c:numRef>
              <c:f>Results!$L$3:$L$8</c:f>
              <c:numCache>
                <c:formatCode>0.000</c:formatCode>
                <c:ptCount val="6"/>
                <c:pt idx="0">
                  <c:v>2.2666666666666666</c:v>
                </c:pt>
                <c:pt idx="1">
                  <c:v>2.85</c:v>
                </c:pt>
                <c:pt idx="2">
                  <c:v>2.5499999999999998</c:v>
                </c:pt>
                <c:pt idx="3">
                  <c:v>2.15</c:v>
                </c:pt>
                <c:pt idx="4">
                  <c:v>1.8</c:v>
                </c:pt>
                <c:pt idx="5">
                  <c:v>1.8</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it-IT"/>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081474735253642E-2"/>
          <c:y val="2.8792260840006464E-2"/>
          <c:w val="0.89475103728528982"/>
          <c:h val="0.70050134391375174"/>
        </c:manualLayout>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Attrattività</c:v>
                </c:pt>
                <c:pt idx="1">
                  <c:v>Apprendibilità</c:v>
                </c:pt>
                <c:pt idx="2">
                  <c:v>Efficienca</c:v>
                </c:pt>
                <c:pt idx="3">
                  <c:v>Controllabilità</c:v>
                </c:pt>
                <c:pt idx="4">
                  <c:v>Stimolazione</c:v>
                </c:pt>
                <c:pt idx="5">
                  <c:v>Originalità</c:v>
                </c:pt>
              </c:strCache>
            </c:strRef>
          </c:cat>
          <c:val>
            <c:numRef>
              <c:f>Results!$L$3:$L$8</c:f>
              <c:numCache>
                <c:formatCode>0.000</c:formatCode>
                <c:ptCount val="6"/>
                <c:pt idx="0">
                  <c:v>2.2666666666666666</c:v>
                </c:pt>
                <c:pt idx="1">
                  <c:v>2.85</c:v>
                </c:pt>
                <c:pt idx="2">
                  <c:v>2.5499999999999998</c:v>
                </c:pt>
                <c:pt idx="3">
                  <c:v>2.15</c:v>
                </c:pt>
                <c:pt idx="4">
                  <c:v>1.8</c:v>
                </c:pt>
                <c:pt idx="5">
                  <c:v>1.8</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it-IT"/>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it-IT"/>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Attrattività</c:v>
                </c:pt>
                <c:pt idx="1">
                  <c:v>Qualità Pragmatico</c:v>
                </c:pt>
                <c:pt idx="2">
                  <c:v>Qualità eEonica</c:v>
                </c:pt>
              </c:strCache>
            </c:strRef>
          </c:cat>
          <c:val>
            <c:numRef>
              <c:f>Results!$L$40:$L$42</c:f>
              <c:numCache>
                <c:formatCode>0.00</c:formatCode>
                <c:ptCount val="3"/>
                <c:pt idx="0">
                  <c:v>2.2666666666666666</c:v>
                </c:pt>
                <c:pt idx="1">
                  <c:v>2.5166666666666671</c:v>
                </c:pt>
                <c:pt idx="2">
                  <c:v>1.8</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it-IT"/>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Answer_Distributions!$F$3:$F$28</c:f>
              <c:numCache>
                <c:formatCode>General</c:formatCode>
                <c:ptCount val="26"/>
                <c:pt idx="0">
                  <c:v>0</c:v>
                </c:pt>
                <c:pt idx="1">
                  <c:v>0</c:v>
                </c:pt>
                <c:pt idx="2">
                  <c:v>1</c:v>
                </c:pt>
                <c:pt idx="3">
                  <c:v>0</c:v>
                </c:pt>
                <c:pt idx="4">
                  <c:v>1</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Answer_Distributions!$G$3:$G$28</c:f>
              <c:numCache>
                <c:formatCode>General</c:formatCode>
                <c:ptCount val="26"/>
                <c:pt idx="0">
                  <c:v>0</c:v>
                </c:pt>
                <c:pt idx="1">
                  <c:v>0</c:v>
                </c:pt>
                <c:pt idx="2">
                  <c:v>1</c:v>
                </c:pt>
                <c:pt idx="3">
                  <c:v>0</c:v>
                </c:pt>
                <c:pt idx="4">
                  <c:v>0</c:v>
                </c:pt>
                <c:pt idx="5">
                  <c:v>3</c:v>
                </c:pt>
                <c:pt idx="6">
                  <c:v>1</c:v>
                </c:pt>
                <c:pt idx="7">
                  <c:v>1</c:v>
                </c:pt>
                <c:pt idx="8">
                  <c:v>1</c:v>
                </c:pt>
                <c:pt idx="9">
                  <c:v>2</c:v>
                </c:pt>
                <c:pt idx="10">
                  <c:v>0</c:v>
                </c:pt>
                <c:pt idx="11">
                  <c:v>0</c:v>
                </c:pt>
                <c:pt idx="12">
                  <c:v>0</c:v>
                </c:pt>
                <c:pt idx="13">
                  <c:v>2</c:v>
                </c:pt>
                <c:pt idx="14">
                  <c:v>1</c:v>
                </c:pt>
                <c:pt idx="15">
                  <c:v>0</c:v>
                </c:pt>
                <c:pt idx="16">
                  <c:v>0</c:v>
                </c:pt>
                <c:pt idx="17">
                  <c:v>2</c:v>
                </c:pt>
                <c:pt idx="18">
                  <c:v>1</c:v>
                </c:pt>
                <c:pt idx="19">
                  <c:v>0</c:v>
                </c:pt>
                <c:pt idx="20">
                  <c:v>0</c:v>
                </c:pt>
                <c:pt idx="21">
                  <c:v>0</c:v>
                </c:pt>
                <c:pt idx="22">
                  <c:v>0</c:v>
                </c:pt>
                <c:pt idx="23">
                  <c:v>1</c:v>
                </c:pt>
                <c:pt idx="24">
                  <c:v>0</c:v>
                </c:pt>
                <c:pt idx="25">
                  <c:v>1</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Answer_Distributions!$H$3:$H$28</c:f>
              <c:numCache>
                <c:formatCode>General</c:formatCode>
                <c:ptCount val="26"/>
                <c:pt idx="0">
                  <c:v>4</c:v>
                </c:pt>
                <c:pt idx="1">
                  <c:v>2</c:v>
                </c:pt>
                <c:pt idx="2">
                  <c:v>2</c:v>
                </c:pt>
                <c:pt idx="3">
                  <c:v>0</c:v>
                </c:pt>
                <c:pt idx="4">
                  <c:v>2</c:v>
                </c:pt>
                <c:pt idx="5">
                  <c:v>2</c:v>
                </c:pt>
                <c:pt idx="6">
                  <c:v>3</c:v>
                </c:pt>
                <c:pt idx="7">
                  <c:v>2</c:v>
                </c:pt>
                <c:pt idx="8">
                  <c:v>3</c:v>
                </c:pt>
                <c:pt idx="9">
                  <c:v>3</c:v>
                </c:pt>
                <c:pt idx="10">
                  <c:v>4</c:v>
                </c:pt>
                <c:pt idx="11">
                  <c:v>1</c:v>
                </c:pt>
                <c:pt idx="12">
                  <c:v>1</c:v>
                </c:pt>
                <c:pt idx="13">
                  <c:v>3</c:v>
                </c:pt>
                <c:pt idx="14">
                  <c:v>3</c:v>
                </c:pt>
                <c:pt idx="15">
                  <c:v>3</c:v>
                </c:pt>
                <c:pt idx="16">
                  <c:v>2</c:v>
                </c:pt>
                <c:pt idx="17">
                  <c:v>2</c:v>
                </c:pt>
                <c:pt idx="18">
                  <c:v>2</c:v>
                </c:pt>
                <c:pt idx="19">
                  <c:v>1</c:v>
                </c:pt>
                <c:pt idx="20">
                  <c:v>0</c:v>
                </c:pt>
                <c:pt idx="21">
                  <c:v>2</c:v>
                </c:pt>
                <c:pt idx="22">
                  <c:v>1</c:v>
                </c:pt>
                <c:pt idx="23">
                  <c:v>3</c:v>
                </c:pt>
                <c:pt idx="24">
                  <c:v>2</c:v>
                </c:pt>
                <c:pt idx="25">
                  <c:v>3</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Answer_Distributions!$I$3:$I$28</c:f>
              <c:numCache>
                <c:formatCode>General</c:formatCode>
                <c:ptCount val="26"/>
                <c:pt idx="0">
                  <c:v>1</c:v>
                </c:pt>
                <c:pt idx="1">
                  <c:v>3</c:v>
                </c:pt>
                <c:pt idx="2">
                  <c:v>1</c:v>
                </c:pt>
                <c:pt idx="3">
                  <c:v>5</c:v>
                </c:pt>
                <c:pt idx="4">
                  <c:v>2</c:v>
                </c:pt>
                <c:pt idx="5">
                  <c:v>0</c:v>
                </c:pt>
                <c:pt idx="6">
                  <c:v>1</c:v>
                </c:pt>
                <c:pt idx="7">
                  <c:v>2</c:v>
                </c:pt>
                <c:pt idx="8">
                  <c:v>1</c:v>
                </c:pt>
                <c:pt idx="9">
                  <c:v>0</c:v>
                </c:pt>
                <c:pt idx="10">
                  <c:v>1</c:v>
                </c:pt>
                <c:pt idx="11">
                  <c:v>4</c:v>
                </c:pt>
                <c:pt idx="12">
                  <c:v>4</c:v>
                </c:pt>
                <c:pt idx="13">
                  <c:v>0</c:v>
                </c:pt>
                <c:pt idx="14">
                  <c:v>1</c:v>
                </c:pt>
                <c:pt idx="15">
                  <c:v>2</c:v>
                </c:pt>
                <c:pt idx="16">
                  <c:v>2</c:v>
                </c:pt>
                <c:pt idx="17">
                  <c:v>1</c:v>
                </c:pt>
                <c:pt idx="18">
                  <c:v>2</c:v>
                </c:pt>
                <c:pt idx="19">
                  <c:v>4</c:v>
                </c:pt>
                <c:pt idx="20">
                  <c:v>5</c:v>
                </c:pt>
                <c:pt idx="21">
                  <c:v>3</c:v>
                </c:pt>
                <c:pt idx="22">
                  <c:v>4</c:v>
                </c:pt>
                <c:pt idx="23">
                  <c:v>1</c:v>
                </c:pt>
                <c:pt idx="24">
                  <c:v>3</c:v>
                </c:pt>
                <c:pt idx="25">
                  <c:v>1</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Benchmark!$H$28:$H$33</c:f>
              <c:numCache>
                <c:formatCode>0.00</c:formatCode>
                <c:ptCount val="6"/>
                <c:pt idx="0">
                  <c:v>2.2666666666666666</c:v>
                </c:pt>
                <c:pt idx="1">
                  <c:v>2.85</c:v>
                </c:pt>
                <c:pt idx="2">
                  <c:v>2.5499999999999998</c:v>
                </c:pt>
                <c:pt idx="3">
                  <c:v>2.15</c:v>
                </c:pt>
                <c:pt idx="4">
                  <c:v>1.8</c:v>
                </c:pt>
                <c:pt idx="5">
                  <c:v>1.8</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it-IT"/>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Attrattività</c:v>
                </c:pt>
                <c:pt idx="1">
                  <c:v>Apprendibilità</c:v>
                </c:pt>
                <c:pt idx="2">
                  <c:v>Efficienca</c:v>
                </c:pt>
                <c:pt idx="3">
                  <c:v>Controllabilità</c:v>
                </c:pt>
                <c:pt idx="4">
                  <c:v>Stimolazione</c:v>
                </c:pt>
                <c:pt idx="5">
                  <c:v>Originalità</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it-IT"/>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180974</xdr:rowOff>
    </xdr:from>
    <xdr:to>
      <xdr:col>14</xdr:col>
      <xdr:colOff>600075</xdr:colOff>
      <xdr:row>37</xdr:row>
      <xdr:rowOff>129539</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6.bin"/><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6.bin"/><Relationship Id="rId2" Type="http://schemas.openxmlformats.org/officeDocument/2006/relationships/customProperty" Target="../customProperty15.bin"/><Relationship Id="rId1" Type="http://schemas.openxmlformats.org/officeDocument/2006/relationships/printerSettings" Target="../printerSettings/printerSettings8.bin"/><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8.bin"/><Relationship Id="rId2" Type="http://schemas.openxmlformats.org/officeDocument/2006/relationships/customProperty" Target="../customProperty1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2.bin"/><Relationship Id="rId2" Type="http://schemas.openxmlformats.org/officeDocument/2006/relationships/customProperty" Target="../customProperty21.bin"/><Relationship Id="rId1" Type="http://schemas.openxmlformats.org/officeDocument/2006/relationships/printerSettings" Target="../printerSettings/printerSettings11.bin"/><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24.bin"/><Relationship Id="rId2" Type="http://schemas.openxmlformats.org/officeDocument/2006/relationships/customProperty" Target="../customProperty2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9" workbookViewId="0">
      <selection activeCell="B5" sqref="B5"/>
    </sheetView>
  </sheetViews>
  <sheetFormatPr defaultColWidth="9.109375" defaultRowHeight="14.4"/>
  <cols>
    <col min="1" max="1" width="35.109375" customWidth="1"/>
    <col min="2" max="2" width="22" customWidth="1"/>
    <col min="3" max="3" width="43" customWidth="1"/>
  </cols>
  <sheetData>
    <row r="1" spans="1:3" ht="57" customHeight="1">
      <c r="A1" s="140"/>
      <c r="B1" s="140"/>
      <c r="C1" s="140"/>
    </row>
    <row r="2" spans="1:3" ht="58.8" customHeight="1">
      <c r="A2" s="136" t="s">
        <v>1292</v>
      </c>
      <c r="B2" s="136"/>
      <c r="C2" s="136"/>
    </row>
    <row r="3" spans="1:3" ht="107.25" customHeight="1">
      <c r="A3" s="137" t="s">
        <v>1280</v>
      </c>
      <c r="B3" s="137"/>
      <c r="C3" s="137"/>
    </row>
    <row r="5" spans="1:3" ht="18">
      <c r="A5" s="26" t="s">
        <v>818</v>
      </c>
      <c r="B5" s="52" t="s">
        <v>247</v>
      </c>
    </row>
    <row r="7" spans="1:3" ht="30.75" customHeight="1">
      <c r="A7" s="138" t="s">
        <v>1291</v>
      </c>
      <c r="B7" s="138"/>
      <c r="C7" s="138"/>
    </row>
    <row r="9" spans="1:3" ht="406.2" customHeight="1">
      <c r="A9" s="139" t="s">
        <v>1290</v>
      </c>
      <c r="B9" s="139"/>
      <c r="C9" s="139"/>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N9" sqref="N9"/>
    </sheetView>
  </sheetViews>
  <sheetFormatPr defaultColWidth="9.109375" defaultRowHeight="14.4"/>
  <cols>
    <col min="1" max="26" width="3.6640625" style="1" customWidth="1"/>
  </cols>
  <sheetData>
    <row r="1" spans="1:27" ht="144" customHeight="1">
      <c r="A1" s="141" t="s">
        <v>1281</v>
      </c>
      <c r="B1" s="142"/>
      <c r="C1" s="142"/>
      <c r="D1" s="142"/>
      <c r="E1" s="142"/>
      <c r="F1" s="142"/>
      <c r="G1" s="142"/>
      <c r="H1" s="142"/>
      <c r="I1" s="142"/>
      <c r="J1" s="142"/>
      <c r="K1" s="142"/>
      <c r="L1" s="142"/>
      <c r="M1" s="142"/>
      <c r="N1" s="142"/>
      <c r="O1" s="142"/>
      <c r="P1" s="142"/>
      <c r="Q1" s="142"/>
      <c r="R1" s="142"/>
      <c r="S1" s="142"/>
      <c r="T1" s="142"/>
      <c r="U1" s="142"/>
      <c r="V1" s="142"/>
      <c r="W1" s="142"/>
      <c r="X1" s="142"/>
      <c r="Y1" s="142"/>
      <c r="Z1" s="142"/>
    </row>
    <row r="2" spans="1:27">
      <c r="A2" s="143" t="s">
        <v>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7">
      <c r="A3" s="93">
        <v>1</v>
      </c>
      <c r="B3" s="93">
        <v>2</v>
      </c>
      <c r="C3" s="93">
        <v>3</v>
      </c>
      <c r="D3" s="93">
        <v>4</v>
      </c>
      <c r="E3" s="94">
        <v>5</v>
      </c>
      <c r="F3" s="94">
        <v>6</v>
      </c>
      <c r="G3" s="95">
        <v>7</v>
      </c>
      <c r="H3" s="93">
        <v>8</v>
      </c>
      <c r="I3" s="93">
        <v>9</v>
      </c>
      <c r="J3" s="93">
        <v>10</v>
      </c>
      <c r="K3" s="93">
        <v>11</v>
      </c>
      <c r="L3" s="93">
        <v>12</v>
      </c>
      <c r="M3" s="94">
        <v>13</v>
      </c>
      <c r="N3" s="95">
        <v>14</v>
      </c>
      <c r="O3" s="93">
        <v>15</v>
      </c>
      <c r="P3" s="93">
        <v>16</v>
      </c>
      <c r="Q3" s="94">
        <v>17</v>
      </c>
      <c r="R3" s="95">
        <v>18</v>
      </c>
      <c r="S3" s="93">
        <v>19</v>
      </c>
      <c r="T3" s="93">
        <v>20</v>
      </c>
      <c r="U3" s="94">
        <v>21</v>
      </c>
      <c r="V3" s="93">
        <v>22</v>
      </c>
      <c r="W3" s="93">
        <v>23</v>
      </c>
      <c r="X3" s="93">
        <v>24</v>
      </c>
      <c r="Y3" s="93">
        <v>25</v>
      </c>
      <c r="Z3" s="96">
        <v>26</v>
      </c>
      <c r="AA3" s="54"/>
    </row>
    <row r="4" spans="1:27">
      <c r="A4" s="171">
        <v>6</v>
      </c>
      <c r="B4" s="53">
        <v>7</v>
      </c>
      <c r="C4" s="53">
        <v>2</v>
      </c>
      <c r="D4" s="53">
        <v>1</v>
      </c>
      <c r="E4" s="53">
        <v>2</v>
      </c>
      <c r="F4" s="53">
        <v>5</v>
      </c>
      <c r="G4" s="53">
        <v>5</v>
      </c>
      <c r="H4" s="53">
        <v>6</v>
      </c>
      <c r="I4" s="53">
        <v>2</v>
      </c>
      <c r="J4" s="53">
        <v>3</v>
      </c>
      <c r="K4" s="53">
        <v>6</v>
      </c>
      <c r="L4" s="53">
        <v>1</v>
      </c>
      <c r="M4" s="53">
        <v>6</v>
      </c>
      <c r="N4" s="53">
        <v>5</v>
      </c>
      <c r="O4" s="53">
        <v>5</v>
      </c>
      <c r="P4" s="53">
        <v>6</v>
      </c>
      <c r="Q4" s="53">
        <v>1</v>
      </c>
      <c r="R4" s="53">
        <v>3</v>
      </c>
      <c r="S4" s="53">
        <v>3</v>
      </c>
      <c r="T4" s="53">
        <v>7</v>
      </c>
      <c r="U4" s="53">
        <v>1</v>
      </c>
      <c r="V4" s="53">
        <v>7</v>
      </c>
      <c r="W4" s="53">
        <v>2</v>
      </c>
      <c r="X4" s="53">
        <v>2</v>
      </c>
      <c r="Y4" s="53">
        <v>2</v>
      </c>
      <c r="Z4" s="53">
        <v>5</v>
      </c>
    </row>
    <row r="5" spans="1:27">
      <c r="A5" s="48">
        <v>6</v>
      </c>
      <c r="B5" s="48">
        <v>6</v>
      </c>
      <c r="C5" s="48">
        <v>1</v>
      </c>
      <c r="D5" s="48">
        <v>1</v>
      </c>
      <c r="E5" s="48">
        <v>1</v>
      </c>
      <c r="F5" s="48">
        <v>6</v>
      </c>
      <c r="G5" s="48">
        <v>6</v>
      </c>
      <c r="H5" s="48">
        <v>5</v>
      </c>
      <c r="I5" s="48">
        <v>1</v>
      </c>
      <c r="J5" s="48">
        <v>2</v>
      </c>
      <c r="K5" s="48">
        <v>6</v>
      </c>
      <c r="L5" s="48">
        <v>1</v>
      </c>
      <c r="M5" s="48">
        <v>7</v>
      </c>
      <c r="N5" s="48">
        <v>6</v>
      </c>
      <c r="O5" s="48">
        <v>6</v>
      </c>
      <c r="P5" s="48">
        <v>6</v>
      </c>
      <c r="Q5" s="48">
        <v>1</v>
      </c>
      <c r="R5" s="48">
        <v>1</v>
      </c>
      <c r="S5" s="48">
        <v>2</v>
      </c>
      <c r="T5" s="48">
        <v>7</v>
      </c>
      <c r="U5" s="48">
        <v>1</v>
      </c>
      <c r="V5" s="48">
        <v>6</v>
      </c>
      <c r="W5" s="48">
        <v>1</v>
      </c>
      <c r="X5" s="48">
        <v>1</v>
      </c>
      <c r="Y5" s="48">
        <v>1</v>
      </c>
      <c r="Z5" s="48">
        <v>6</v>
      </c>
    </row>
    <row r="6" spans="1:27">
      <c r="A6" s="48">
        <v>7</v>
      </c>
      <c r="B6" s="48">
        <v>7</v>
      </c>
      <c r="C6" s="48">
        <v>3</v>
      </c>
      <c r="D6" s="48">
        <v>1</v>
      </c>
      <c r="E6" s="48">
        <v>2</v>
      </c>
      <c r="F6" s="48">
        <v>5</v>
      </c>
      <c r="G6" s="48">
        <v>7</v>
      </c>
      <c r="H6" s="48">
        <v>7</v>
      </c>
      <c r="I6" s="48">
        <v>2</v>
      </c>
      <c r="J6" s="48">
        <v>2</v>
      </c>
      <c r="K6" s="48">
        <v>7</v>
      </c>
      <c r="L6" s="48">
        <v>1</v>
      </c>
      <c r="M6" s="48">
        <v>7</v>
      </c>
      <c r="N6" s="48">
        <v>6</v>
      </c>
      <c r="O6" s="48">
        <v>6</v>
      </c>
      <c r="P6" s="48">
        <v>7</v>
      </c>
      <c r="Q6" s="48">
        <v>2</v>
      </c>
      <c r="R6" s="48">
        <v>2</v>
      </c>
      <c r="S6" s="48">
        <v>1</v>
      </c>
      <c r="T6" s="48">
        <v>7</v>
      </c>
      <c r="U6" s="48">
        <v>1</v>
      </c>
      <c r="V6" s="48">
        <v>7</v>
      </c>
      <c r="W6" s="48">
        <v>1</v>
      </c>
      <c r="X6" s="48">
        <v>2</v>
      </c>
      <c r="Y6" s="48">
        <v>1</v>
      </c>
      <c r="Z6" s="48">
        <v>6</v>
      </c>
    </row>
    <row r="7" spans="1:27">
      <c r="A7" s="48">
        <v>6</v>
      </c>
      <c r="B7" s="48">
        <v>6</v>
      </c>
      <c r="C7" s="48">
        <v>2</v>
      </c>
      <c r="D7" s="48">
        <v>1</v>
      </c>
      <c r="E7" s="48">
        <v>1</v>
      </c>
      <c r="F7" s="48">
        <v>5</v>
      </c>
      <c r="G7" s="48">
        <v>6</v>
      </c>
      <c r="H7" s="48">
        <v>6</v>
      </c>
      <c r="I7" s="48">
        <v>2</v>
      </c>
      <c r="J7" s="48">
        <v>2</v>
      </c>
      <c r="K7" s="48">
        <v>6</v>
      </c>
      <c r="L7" s="48">
        <v>2</v>
      </c>
      <c r="M7" s="48">
        <v>7</v>
      </c>
      <c r="N7" s="48">
        <v>5</v>
      </c>
      <c r="O7" s="48">
        <v>6</v>
      </c>
      <c r="P7" s="48">
        <v>6</v>
      </c>
      <c r="Q7" s="48">
        <v>2</v>
      </c>
      <c r="R7" s="48">
        <v>2</v>
      </c>
      <c r="S7" s="48">
        <v>2</v>
      </c>
      <c r="T7" s="48">
        <v>6</v>
      </c>
      <c r="U7" s="48">
        <v>1</v>
      </c>
      <c r="V7" s="48">
        <v>6</v>
      </c>
      <c r="W7" s="48">
        <v>1</v>
      </c>
      <c r="X7" s="48">
        <v>3</v>
      </c>
      <c r="Y7" s="48">
        <v>2</v>
      </c>
      <c r="Z7" s="48">
        <v>6</v>
      </c>
    </row>
    <row r="8" spans="1:27">
      <c r="A8" s="48">
        <v>6</v>
      </c>
      <c r="B8" s="48">
        <v>7</v>
      </c>
      <c r="C8" s="48">
        <v>4</v>
      </c>
      <c r="D8" s="48">
        <v>1</v>
      </c>
      <c r="E8" s="48">
        <v>4</v>
      </c>
      <c r="F8" s="48">
        <v>6</v>
      </c>
      <c r="G8" s="48">
        <v>6</v>
      </c>
      <c r="H8" s="48">
        <v>7</v>
      </c>
      <c r="I8" s="48">
        <v>3</v>
      </c>
      <c r="J8" s="48">
        <v>3</v>
      </c>
      <c r="K8" s="48">
        <v>6</v>
      </c>
      <c r="L8" s="48">
        <v>1</v>
      </c>
      <c r="M8" s="48">
        <v>7</v>
      </c>
      <c r="N8" s="48">
        <v>6</v>
      </c>
      <c r="O8" s="48">
        <v>7</v>
      </c>
      <c r="P8" s="48">
        <v>7</v>
      </c>
      <c r="Q8" s="48">
        <v>4</v>
      </c>
      <c r="R8" s="48">
        <v>3</v>
      </c>
      <c r="S8" s="48">
        <v>1</v>
      </c>
      <c r="T8" s="48">
        <v>7</v>
      </c>
      <c r="U8" s="48">
        <v>1</v>
      </c>
      <c r="V8" s="48">
        <v>7</v>
      </c>
      <c r="W8" s="48">
        <v>1</v>
      </c>
      <c r="X8" s="48">
        <v>2</v>
      </c>
      <c r="Y8" s="48">
        <v>1</v>
      </c>
      <c r="Z8" s="48">
        <v>7</v>
      </c>
    </row>
    <row r="9" spans="1:27">
      <c r="A9" s="48"/>
      <c r="B9" s="48"/>
      <c r="C9" s="48"/>
      <c r="D9" s="48"/>
      <c r="E9" s="48"/>
      <c r="F9" s="48"/>
      <c r="G9" s="48"/>
      <c r="H9" s="48"/>
      <c r="I9" s="48"/>
      <c r="J9" s="48"/>
      <c r="K9" s="48"/>
      <c r="L9" s="48"/>
      <c r="M9" s="48"/>
      <c r="N9" s="48"/>
      <c r="O9" s="48"/>
      <c r="P9" s="48"/>
      <c r="Q9" s="48"/>
      <c r="R9" s="48"/>
      <c r="S9" s="48"/>
      <c r="T9" s="48"/>
      <c r="U9" s="48"/>
      <c r="V9" s="48"/>
      <c r="W9" s="48"/>
      <c r="X9" s="48"/>
      <c r="Y9" s="48"/>
      <c r="Z9" s="48"/>
    </row>
    <row r="10" spans="1:27">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row>
    <row r="11" spans="1:27">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row>
    <row r="12" spans="1:27">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48"/>
    </row>
    <row r="13" spans="1:27">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row>
    <row r="14" spans="1:27">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spans="1:27">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27">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spans="1:26">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spans="1:26">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spans="1:26">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spans="1:26">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spans="1:26">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spans="1: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spans="1:26">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spans="1:26">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spans="1:26">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spans="1:26">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spans="1:26">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spans="1:26">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spans="1:2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spans="1:26">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spans="1:26">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spans="1:26">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spans="1:26">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spans="1:26">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spans="1:26">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spans="1:26">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spans="1:26">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spans="1:2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spans="1:26">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spans="1:26">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spans="1:26">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spans="1:26">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spans="1:26">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spans="1:26">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spans="1:26">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spans="1:26">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spans="1:26">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spans="1:2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spans="1:26">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spans="1:26">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spans="1:26">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spans="1:26">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spans="1:26">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spans="1:26">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spans="1:26">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spans="1:26">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spans="1:2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spans="1:26">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spans="1:26">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spans="1:26">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spans="1:26">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spans="1:26">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spans="1:26">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spans="1:26">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spans="1:26">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spans="1:26">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spans="1:2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spans="1:26">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spans="1:26">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spans="1:26">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spans="1:26">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spans="1:26">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spans="1:26">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spans="1:26">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spans="1:26">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spans="1:26">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spans="1:2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spans="1:26">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spans="1:26">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spans="1:26">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spans="1:26">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spans="1:26">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spans="1:26">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spans="1:26">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spans="1:26">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spans="1:26">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spans="1:2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spans="1:26">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spans="1:26">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spans="1:26">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spans="1:26">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spans="1:26">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spans="1:26">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spans="1:26">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spans="1:26">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spans="1:26">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spans="1:2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spans="1:26">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spans="1:26">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spans="1:26">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spans="1:26">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spans="1:26">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spans="1:26">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spans="1:26">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spans="1:26">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spans="1:26">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spans="1:26">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spans="1:26">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spans="1:26">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spans="1:26">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spans="1:26">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spans="1:26">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spans="1:26">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spans="1:26">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spans="1:26">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spans="1:26">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spans="1:26">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spans="1:26">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spans="1:26">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spans="1:26">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spans="1:26">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spans="1:2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spans="1:26">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spans="1:26">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spans="1:26">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spans="1:26">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spans="1:26">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spans="1:26">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spans="1:26">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spans="1:26">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spans="1:2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spans="1:26">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spans="1:26">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spans="1:26">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spans="1:26">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spans="1:26">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spans="1:26">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spans="1:26">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spans="1:26">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spans="1:26">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spans="1:2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spans="1:26">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spans="1:26">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spans="1:26">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spans="1:26">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spans="1:26">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spans="1:26">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spans="1:26">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spans="1:26">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spans="1:26">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spans="1:2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spans="1:26">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spans="1:26">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spans="1:26">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spans="1:26">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spans="1:26">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spans="1:26">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spans="1:26">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spans="1:26">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spans="1:26">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spans="1:2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spans="1:26">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spans="1:26">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spans="1:26">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spans="1:26">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spans="1:26">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spans="1:26">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spans="1:26">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spans="1:26">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spans="1:26">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spans="1:2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spans="1:26">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spans="1:26">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spans="1:26">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spans="1:26">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spans="1:26">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spans="1:26">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spans="1:26">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spans="1:26">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spans="1:26">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spans="1:2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spans="1:26">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spans="1:26">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spans="1:26">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spans="1:26">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spans="1:26">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spans="1:26">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spans="1:26">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spans="1:26">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spans="1:26">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spans="1:2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spans="1:26">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spans="1:26">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spans="1:26">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spans="1:26">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spans="1:26">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spans="1:26">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spans="1:26">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spans="1:26">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spans="1:26">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spans="1:2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spans="1:26">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spans="1:26">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spans="1:26">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spans="1:26">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spans="1:26">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spans="1:26">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spans="1:26">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spans="1:26">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spans="1:26">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spans="1: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spans="1:26">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spans="1:26">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spans="1:26">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spans="1:26">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spans="1:26">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spans="1:26">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spans="1:26">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spans="1:26">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spans="1:26">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spans="1:2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spans="1:26">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spans="1:26">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spans="1:26">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spans="1:26">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spans="1:26">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spans="1:26">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spans="1:26">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spans="1:26">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spans="1:26">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spans="1:2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spans="1:26">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spans="1:26">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spans="1:26">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spans="1:26">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spans="1:26">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spans="1:26">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spans="1:26">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spans="1:26">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spans="1:26">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spans="1:2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spans="1:26">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spans="1:26">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workbookViewId="0">
      <selection activeCell="H254" sqref="H254"/>
    </sheetView>
  </sheetViews>
  <sheetFormatPr defaultColWidth="9.109375" defaultRowHeight="14.4"/>
  <cols>
    <col min="1" max="26" width="3.6640625" style="1" customWidth="1"/>
    <col min="27" max="28" width="4.44140625" customWidth="1"/>
    <col min="29" max="34" width="13.77734375" style="1" customWidth="1"/>
  </cols>
  <sheetData>
    <row r="1" spans="1:34" ht="96" customHeight="1">
      <c r="A1" s="144" t="s">
        <v>819</v>
      </c>
      <c r="B1" s="145"/>
      <c r="C1" s="145"/>
      <c r="D1" s="145"/>
      <c r="E1" s="145"/>
      <c r="F1" s="145"/>
      <c r="G1" s="145"/>
      <c r="H1" s="145"/>
      <c r="I1" s="145"/>
      <c r="J1" s="145"/>
      <c r="K1" s="145"/>
      <c r="L1" s="145"/>
      <c r="M1" s="145"/>
      <c r="N1" s="145"/>
      <c r="O1" s="145"/>
      <c r="P1" s="145"/>
      <c r="Q1" s="145"/>
      <c r="R1" s="145"/>
      <c r="S1" s="145"/>
      <c r="T1" s="145"/>
      <c r="U1" s="145"/>
      <c r="V1" s="145"/>
      <c r="W1" s="145"/>
      <c r="X1" s="145"/>
      <c r="Y1" s="145"/>
      <c r="Z1" s="146"/>
      <c r="AC1" s="149"/>
      <c r="AD1" s="149"/>
      <c r="AE1" s="149"/>
      <c r="AF1" s="149"/>
      <c r="AG1" s="149"/>
      <c r="AH1" s="149"/>
    </row>
    <row r="2" spans="1:34">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8" t="s">
        <v>1288</v>
      </c>
      <c r="AD2" s="148"/>
      <c r="AE2" s="148"/>
      <c r="AF2" s="148"/>
      <c r="AG2" s="148"/>
      <c r="AH2" s="148"/>
    </row>
    <row r="3" spans="1:34">
      <c r="A3" s="93">
        <v>1</v>
      </c>
      <c r="B3" s="93">
        <v>2</v>
      </c>
      <c r="C3" s="93">
        <v>3</v>
      </c>
      <c r="D3" s="93">
        <v>4</v>
      </c>
      <c r="E3" s="93">
        <v>5</v>
      </c>
      <c r="F3" s="93">
        <v>6</v>
      </c>
      <c r="G3" s="93">
        <v>7</v>
      </c>
      <c r="H3" s="93">
        <v>8</v>
      </c>
      <c r="I3" s="93">
        <v>9</v>
      </c>
      <c r="J3" s="93">
        <v>10</v>
      </c>
      <c r="K3" s="93">
        <v>11</v>
      </c>
      <c r="L3" s="94">
        <v>12</v>
      </c>
      <c r="M3" s="95">
        <v>13</v>
      </c>
      <c r="N3" s="93">
        <v>14</v>
      </c>
      <c r="O3" s="94">
        <v>15</v>
      </c>
      <c r="P3" s="94">
        <v>16</v>
      </c>
      <c r="Q3" s="94">
        <v>17</v>
      </c>
      <c r="R3" s="94">
        <v>18</v>
      </c>
      <c r="S3" s="95">
        <v>19</v>
      </c>
      <c r="T3" s="94">
        <v>20</v>
      </c>
      <c r="U3" s="95">
        <v>21</v>
      </c>
      <c r="V3" s="93">
        <v>22</v>
      </c>
      <c r="W3" s="94">
        <v>23</v>
      </c>
      <c r="X3" s="94">
        <v>24</v>
      </c>
      <c r="Y3" s="94">
        <v>25</v>
      </c>
      <c r="Z3" s="97">
        <v>26</v>
      </c>
      <c r="AA3" s="54"/>
      <c r="AC3" s="98" t="str">
        <f>VLOOKUP(Read_First!B5,Items!A1:BI50,54,FALSE)</f>
        <v>Attrattività</v>
      </c>
      <c r="AD3" s="99" t="str">
        <f>VLOOKUP(Read_First!B5,Items!A1:BI50,55,FALSE)</f>
        <v>Apprendibilità</v>
      </c>
      <c r="AE3" s="100" t="str">
        <f>VLOOKUP(Read_First!B5,Items!A1:BI50,56,FALSE)</f>
        <v>Efficienca</v>
      </c>
      <c r="AF3" s="99" t="str">
        <f>VLOOKUP(Read_First!B5,Items!A1:BI50,57,FALSE)</f>
        <v>Controllabilità</v>
      </c>
      <c r="AG3" s="100" t="str">
        <f>VLOOKUP(Read_First!B5,Items!A1:BI50,58,FALSE)</f>
        <v>Stimolazione</v>
      </c>
      <c r="AH3" s="101" t="str">
        <f>VLOOKUP(Read_First!B5,Items!A1:BI50,59,FALSE)</f>
        <v>Originalità</v>
      </c>
    </row>
    <row r="4" spans="1:34">
      <c r="A4" s="55">
        <f>IF(Data!A4&gt;0,Data!A4-4,"")</f>
        <v>2</v>
      </c>
      <c r="B4" s="55">
        <f>IF(Data!B4&gt;0,Data!B4-4,"")</f>
        <v>3</v>
      </c>
      <c r="C4" s="55">
        <f>IF(Data!C4&gt;0,4-Data!C4,"")</f>
        <v>2</v>
      </c>
      <c r="D4" s="55">
        <f>IF(Data!D4&gt;0,4-Data!D4,"")</f>
        <v>3</v>
      </c>
      <c r="E4" s="55">
        <f>IF(Data!E4&gt;0,4-Data!E4,"")</f>
        <v>2</v>
      </c>
      <c r="F4" s="55">
        <f>IF(Data!F4&gt;0,Data!F4-4,"")</f>
        <v>1</v>
      </c>
      <c r="G4" s="55">
        <f>IF(Data!G4&gt;0,Data!G4-4,"")</f>
        <v>1</v>
      </c>
      <c r="H4" s="55">
        <f>IF(Data!H4&gt;0,Data!H4-4,"")</f>
        <v>2</v>
      </c>
      <c r="I4" s="55">
        <f>IF(Data!I4&gt;0,4-Data!I4,"")</f>
        <v>2</v>
      </c>
      <c r="J4" s="55">
        <f>IF(Data!J4&gt;0,4-Data!J4,"")</f>
        <v>1</v>
      </c>
      <c r="K4" s="55">
        <f>IF(Data!K4&gt;0,Data!K4-4,"")</f>
        <v>2</v>
      </c>
      <c r="L4" s="55">
        <f>IF(Data!L4&gt;0,4-Data!L4,"")</f>
        <v>3</v>
      </c>
      <c r="M4" s="55">
        <f>IF(Data!M4&gt;0,Data!M4-4,"")</f>
        <v>2</v>
      </c>
      <c r="N4" s="55">
        <f>IF(Data!N4&gt;0,Data!N4-4,"")</f>
        <v>1</v>
      </c>
      <c r="O4" s="55">
        <f>IF(Data!O4&gt;0,Data!O4-4,"")</f>
        <v>1</v>
      </c>
      <c r="P4" s="55">
        <f>IF(Data!P4&gt;0,Data!P4-4,"")</f>
        <v>2</v>
      </c>
      <c r="Q4" s="55">
        <f>IF(Data!Q4&gt;0,4-Data!Q4,"")</f>
        <v>3</v>
      </c>
      <c r="R4" s="55">
        <f>IF(Data!R4&gt;0,4-Data!R4,"")</f>
        <v>1</v>
      </c>
      <c r="S4" s="55">
        <f>IF(Data!S4&gt;0,4-Data!S4,"")</f>
        <v>1</v>
      </c>
      <c r="T4" s="55">
        <f>IF(Data!T4&gt;0,Data!T4-4,"")</f>
        <v>3</v>
      </c>
      <c r="U4" s="55">
        <f>IF(Data!U4&gt;0,4-Data!U4,"")</f>
        <v>3</v>
      </c>
      <c r="V4" s="55">
        <f>IF(Data!V4&gt;0,Data!V4-4,"")</f>
        <v>3</v>
      </c>
      <c r="W4" s="55">
        <f>IF(Data!W4&gt;0,4-Data!W4,"")</f>
        <v>2</v>
      </c>
      <c r="X4" s="55">
        <f>IF(Data!X4&gt;0,4-Data!X4,"")</f>
        <v>2</v>
      </c>
      <c r="Y4" s="55">
        <f>IF(Data!Y4&gt;0,4-Data!Y4,"")</f>
        <v>2</v>
      </c>
      <c r="Z4" s="55">
        <f>IF(Data!Z4&gt;0,Data!Z4-4,"")</f>
        <v>1</v>
      </c>
      <c r="AC4" s="56">
        <f t="shared" ref="AC4:AC68" si="0">IF(COUNT(A4,L4,N4,P4,X4,Y4)&gt;0,AVERAGE(A4,L4,N4,P4,X4,Y4),"")</f>
        <v>2</v>
      </c>
      <c r="AD4" s="56">
        <f>IF(COUNT(B4,D4,M4,U4)&gt;0,AVERAGE(B4,D4,M4,U4),"")</f>
        <v>2.75</v>
      </c>
      <c r="AE4" s="56">
        <f>IF(COUNT(I4,T4,V4,W4)&gt;0,AVERAGE(I4,T4,V4,W4),"")</f>
        <v>2.5</v>
      </c>
      <c r="AF4" s="56">
        <f>IF(COUNT(H4,K4,Q4,S4)&gt;0,AVERAGE(H4,K4,Q4,S4),"")</f>
        <v>2</v>
      </c>
      <c r="AG4" s="56">
        <f>IF(COUNT(E4,F4,G4,R4)&gt;0,AVERAGE(E4,F4,G4,R4),"")</f>
        <v>1.25</v>
      </c>
      <c r="AH4" s="56">
        <f>IF(COUNT(C4,J4,O4,Z4)&gt;0,AVERAGE(C4,J4,O4,Z4),"")</f>
        <v>1.25</v>
      </c>
    </row>
    <row r="5" spans="1:34">
      <c r="A5" s="1">
        <f>IF(Data!A5&gt;0,Data!A5-4,"")</f>
        <v>2</v>
      </c>
      <c r="B5" s="1">
        <f>IF(Data!B5&gt;0,Data!B5-4,"")</f>
        <v>2</v>
      </c>
      <c r="C5" s="1">
        <f>IF(Data!C5&gt;0,4-Data!C5,"")</f>
        <v>3</v>
      </c>
      <c r="D5" s="1">
        <f>IF(Data!D5&gt;0,4-Data!D5,"")</f>
        <v>3</v>
      </c>
      <c r="E5" s="1">
        <f>IF(Data!E5&gt;0,4-Data!E5,"")</f>
        <v>3</v>
      </c>
      <c r="F5" s="1">
        <f>IF(Data!F5&gt;0,Data!F5-4,"")</f>
        <v>2</v>
      </c>
      <c r="G5" s="1">
        <f>IF(Data!G5&gt;0,Data!G5-4,"")</f>
        <v>2</v>
      </c>
      <c r="H5" s="1">
        <f>IF(Data!H5&gt;0,Data!H5-4,"")</f>
        <v>1</v>
      </c>
      <c r="I5" s="1">
        <f>IF(Data!I5&gt;0,4-Data!I5,"")</f>
        <v>3</v>
      </c>
      <c r="J5" s="1">
        <f>IF(Data!J5&gt;0,4-Data!J5,"")</f>
        <v>2</v>
      </c>
      <c r="K5" s="1">
        <f>IF(Data!K5&gt;0,Data!K5-4,"")</f>
        <v>2</v>
      </c>
      <c r="L5" s="1">
        <f>IF(Data!L5&gt;0,4-Data!L5,"")</f>
        <v>3</v>
      </c>
      <c r="M5" s="1">
        <f>IF(Data!M5&gt;0,Data!M5-4,"")</f>
        <v>3</v>
      </c>
      <c r="N5" s="1">
        <f>IF(Data!N5&gt;0,Data!N5-4,"")</f>
        <v>2</v>
      </c>
      <c r="O5" s="1">
        <f>IF(Data!O5&gt;0,Data!O5-4,"")</f>
        <v>2</v>
      </c>
      <c r="P5" s="1">
        <f>IF(Data!P5&gt;0,Data!P5-4,"")</f>
        <v>2</v>
      </c>
      <c r="Q5" s="1">
        <f>IF(Data!Q5&gt;0,4-Data!Q5,"")</f>
        <v>3</v>
      </c>
      <c r="R5" s="1">
        <f>IF(Data!R5&gt;0,4-Data!R5,"")</f>
        <v>3</v>
      </c>
      <c r="S5" s="1">
        <f>IF(Data!S5&gt;0,4-Data!S5,"")</f>
        <v>2</v>
      </c>
      <c r="T5" s="1">
        <f>IF(Data!T5&gt;0,Data!T5-4,"")</f>
        <v>3</v>
      </c>
      <c r="U5" s="1">
        <f>IF(Data!U5&gt;0,4-Data!U5,"")</f>
        <v>3</v>
      </c>
      <c r="V5" s="1">
        <f>IF(Data!V5&gt;0,Data!V5-4,"")</f>
        <v>2</v>
      </c>
      <c r="W5" s="1">
        <f>IF(Data!W5&gt;0,4-Data!W5,"")</f>
        <v>3</v>
      </c>
      <c r="X5" s="1">
        <f>IF(Data!X5&gt;0,4-Data!X5,"")</f>
        <v>3</v>
      </c>
      <c r="Y5" s="1">
        <f>IF(Data!Y5&gt;0,4-Data!Y5,"")</f>
        <v>3</v>
      </c>
      <c r="Z5" s="1">
        <f>IF(Data!Z5&gt;0,Data!Z5-4,"")</f>
        <v>2</v>
      </c>
      <c r="AC5" s="6">
        <f t="shared" si="0"/>
        <v>2.5</v>
      </c>
      <c r="AD5" s="6">
        <f t="shared" ref="AD5:AD68" si="1">IF(COUNT(B5,D5,M5,U5)&gt;0,AVERAGE(B5,D5,M5,U5),"")</f>
        <v>2.75</v>
      </c>
      <c r="AE5" s="6">
        <f t="shared" ref="AE5:AE68" si="2">IF(COUNT(I5,T5,V5,W5)&gt;0,AVERAGE(I5,T5,V5,W5),"")</f>
        <v>2.75</v>
      </c>
      <c r="AF5" s="6">
        <f t="shared" ref="AF5:AF68" si="3">IF(COUNT(H5,K5,Q5,S5)&gt;0,AVERAGE(H5,K5,Q5,S5),"")</f>
        <v>2</v>
      </c>
      <c r="AG5" s="6">
        <f t="shared" ref="AG5:AG68" si="4">IF(COUNT(E5,F5,G5,R5)&gt;0,AVERAGE(E5,F5,G5,R5),"")</f>
        <v>2.5</v>
      </c>
      <c r="AH5" s="6">
        <f t="shared" ref="AH5:AH68" si="5">IF(COUNT(C5,J5,O5,Z5)&gt;0,AVERAGE(C5,J5,O5,Z5),"")</f>
        <v>2.25</v>
      </c>
    </row>
    <row r="6" spans="1:34">
      <c r="A6" s="1">
        <f>IF(Data!A6&gt;0,Data!A6-4,"")</f>
        <v>3</v>
      </c>
      <c r="B6" s="1">
        <f>IF(Data!B6&gt;0,Data!B6-4,"")</f>
        <v>3</v>
      </c>
      <c r="C6" s="1">
        <f>IF(Data!C6&gt;0,4-Data!C6,"")</f>
        <v>1</v>
      </c>
      <c r="D6" s="1">
        <f>IF(Data!D6&gt;0,4-Data!D6,"")</f>
        <v>3</v>
      </c>
      <c r="E6" s="1">
        <f>IF(Data!E6&gt;0,4-Data!E6,"")</f>
        <v>2</v>
      </c>
      <c r="F6" s="1">
        <f>IF(Data!F6&gt;0,Data!F6-4,"")</f>
        <v>1</v>
      </c>
      <c r="G6" s="1">
        <f>IF(Data!G6&gt;0,Data!G6-4,"")</f>
        <v>3</v>
      </c>
      <c r="H6" s="1">
        <f>IF(Data!H6&gt;0,Data!H6-4,"")</f>
        <v>3</v>
      </c>
      <c r="I6" s="1">
        <f>IF(Data!I6&gt;0,4-Data!I6,"")</f>
        <v>2</v>
      </c>
      <c r="J6" s="1">
        <f>IF(Data!J6&gt;0,4-Data!J6,"")</f>
        <v>2</v>
      </c>
      <c r="K6" s="1">
        <f>IF(Data!K6&gt;0,Data!K6-4,"")</f>
        <v>3</v>
      </c>
      <c r="L6" s="1">
        <f>IF(Data!L6&gt;0,4-Data!L6,"")</f>
        <v>3</v>
      </c>
      <c r="M6" s="1">
        <f>IF(Data!M6&gt;0,Data!M6-4,"")</f>
        <v>3</v>
      </c>
      <c r="N6" s="1">
        <f>IF(Data!N6&gt;0,Data!N6-4,"")</f>
        <v>2</v>
      </c>
      <c r="O6" s="1">
        <f>IF(Data!O6&gt;0,Data!O6-4,"")</f>
        <v>2</v>
      </c>
      <c r="P6" s="1">
        <f>IF(Data!P6&gt;0,Data!P6-4,"")</f>
        <v>3</v>
      </c>
      <c r="Q6" s="1">
        <f>IF(Data!Q6&gt;0,4-Data!Q6,"")</f>
        <v>2</v>
      </c>
      <c r="R6" s="1">
        <f>IF(Data!R6&gt;0,4-Data!R6,"")</f>
        <v>2</v>
      </c>
      <c r="S6" s="1">
        <f>IF(Data!S6&gt;0,4-Data!S6,"")</f>
        <v>3</v>
      </c>
      <c r="T6" s="1">
        <f>IF(Data!T6&gt;0,Data!T6-4,"")</f>
        <v>3</v>
      </c>
      <c r="U6" s="1">
        <f>IF(Data!U6&gt;0,4-Data!U6,"")</f>
        <v>3</v>
      </c>
      <c r="V6" s="1">
        <f>IF(Data!V6&gt;0,Data!V6-4,"")</f>
        <v>3</v>
      </c>
      <c r="W6" s="1">
        <f>IF(Data!W6&gt;0,4-Data!W6,"")</f>
        <v>3</v>
      </c>
      <c r="X6" s="1">
        <f>IF(Data!X6&gt;0,4-Data!X6,"")</f>
        <v>2</v>
      </c>
      <c r="Y6" s="1">
        <f>IF(Data!Y6&gt;0,4-Data!Y6,"")</f>
        <v>3</v>
      </c>
      <c r="Z6" s="1">
        <f>IF(Data!Z6&gt;0,Data!Z6-4,"")</f>
        <v>2</v>
      </c>
      <c r="AC6" s="6">
        <f t="shared" si="0"/>
        <v>2.6666666666666665</v>
      </c>
      <c r="AD6" s="6">
        <f t="shared" si="1"/>
        <v>3</v>
      </c>
      <c r="AE6" s="6">
        <f t="shared" si="2"/>
        <v>2.75</v>
      </c>
      <c r="AF6" s="6">
        <f t="shared" si="3"/>
        <v>2.75</v>
      </c>
      <c r="AG6" s="6">
        <f t="shared" si="4"/>
        <v>2</v>
      </c>
      <c r="AH6" s="6">
        <f t="shared" si="5"/>
        <v>1.75</v>
      </c>
    </row>
    <row r="7" spans="1:34">
      <c r="A7" s="1">
        <f>IF(Data!A7&gt;0,Data!A7-4,"")</f>
        <v>2</v>
      </c>
      <c r="B7" s="1">
        <f>IF(Data!B7&gt;0,Data!B7-4,"")</f>
        <v>2</v>
      </c>
      <c r="C7" s="1">
        <f>IF(Data!C7&gt;0,4-Data!C7,"")</f>
        <v>2</v>
      </c>
      <c r="D7" s="1">
        <f>IF(Data!D7&gt;0,4-Data!D7,"")</f>
        <v>3</v>
      </c>
      <c r="E7" s="1">
        <f>IF(Data!E7&gt;0,4-Data!E7,"")</f>
        <v>3</v>
      </c>
      <c r="F7" s="1">
        <f>IF(Data!F7&gt;0,Data!F7-4,"")</f>
        <v>1</v>
      </c>
      <c r="G7" s="1">
        <f>IF(Data!G7&gt;0,Data!G7-4,"")</f>
        <v>2</v>
      </c>
      <c r="H7" s="1">
        <f>IF(Data!H7&gt;0,Data!H7-4,"")</f>
        <v>2</v>
      </c>
      <c r="I7" s="1">
        <f>IF(Data!I7&gt;0,4-Data!I7,"")</f>
        <v>2</v>
      </c>
      <c r="J7" s="1">
        <f>IF(Data!J7&gt;0,4-Data!J7,"")</f>
        <v>2</v>
      </c>
      <c r="K7" s="1">
        <f>IF(Data!K7&gt;0,Data!K7-4,"")</f>
        <v>2</v>
      </c>
      <c r="L7" s="1">
        <f>IF(Data!L7&gt;0,4-Data!L7,"")</f>
        <v>2</v>
      </c>
      <c r="M7" s="1">
        <f>IF(Data!M7&gt;0,Data!M7-4,"")</f>
        <v>3</v>
      </c>
      <c r="N7" s="1">
        <f>IF(Data!N7&gt;0,Data!N7-4,"")</f>
        <v>1</v>
      </c>
      <c r="O7" s="1">
        <f>IF(Data!O7&gt;0,Data!O7-4,"")</f>
        <v>2</v>
      </c>
      <c r="P7" s="1">
        <f>IF(Data!P7&gt;0,Data!P7-4,"")</f>
        <v>2</v>
      </c>
      <c r="Q7" s="1">
        <f>IF(Data!Q7&gt;0,4-Data!Q7,"")</f>
        <v>2</v>
      </c>
      <c r="R7" s="1">
        <f>IF(Data!R7&gt;0,4-Data!R7,"")</f>
        <v>2</v>
      </c>
      <c r="S7" s="1">
        <f>IF(Data!S7&gt;0,4-Data!S7,"")</f>
        <v>2</v>
      </c>
      <c r="T7" s="1">
        <f>IF(Data!T7&gt;0,Data!T7-4,"")</f>
        <v>2</v>
      </c>
      <c r="U7" s="1">
        <f>IF(Data!U7&gt;0,4-Data!U7,"")</f>
        <v>3</v>
      </c>
      <c r="V7" s="1">
        <f>IF(Data!V7&gt;0,Data!V7-4,"")</f>
        <v>2</v>
      </c>
      <c r="W7" s="1">
        <f>IF(Data!W7&gt;0,4-Data!W7,"")</f>
        <v>3</v>
      </c>
      <c r="X7" s="1">
        <f>IF(Data!X7&gt;0,4-Data!X7,"")</f>
        <v>1</v>
      </c>
      <c r="Y7" s="1">
        <f>IF(Data!Y7&gt;0,4-Data!Y7,"")</f>
        <v>2</v>
      </c>
      <c r="Z7" s="1">
        <f>IF(Data!Z7&gt;0,Data!Z7-4,"")</f>
        <v>2</v>
      </c>
      <c r="AC7" s="6">
        <f t="shared" si="0"/>
        <v>1.6666666666666667</v>
      </c>
      <c r="AD7" s="6">
        <f t="shared" si="1"/>
        <v>2.75</v>
      </c>
      <c r="AE7" s="6">
        <f t="shared" si="2"/>
        <v>2.25</v>
      </c>
      <c r="AF7" s="6">
        <f t="shared" si="3"/>
        <v>2</v>
      </c>
      <c r="AG7" s="6">
        <f t="shared" si="4"/>
        <v>2</v>
      </c>
      <c r="AH7" s="6">
        <f t="shared" si="5"/>
        <v>2</v>
      </c>
    </row>
    <row r="8" spans="1:34">
      <c r="A8" s="1">
        <f>IF(Data!A8&gt;0,Data!A8-4,"")</f>
        <v>2</v>
      </c>
      <c r="B8" s="1">
        <f>IF(Data!B8&gt;0,Data!B8-4,"")</f>
        <v>3</v>
      </c>
      <c r="C8" s="1">
        <f>IF(Data!C8&gt;0,4-Data!C8,"")</f>
        <v>0</v>
      </c>
      <c r="D8" s="1">
        <f>IF(Data!D8&gt;0,4-Data!D8,"")</f>
        <v>3</v>
      </c>
      <c r="E8" s="1">
        <f>IF(Data!E8&gt;0,4-Data!E8,"")</f>
        <v>0</v>
      </c>
      <c r="F8" s="1">
        <f>IF(Data!F8&gt;0,Data!F8-4,"")</f>
        <v>2</v>
      </c>
      <c r="G8" s="1">
        <f>IF(Data!G8&gt;0,Data!G8-4,"")</f>
        <v>2</v>
      </c>
      <c r="H8" s="1">
        <f>IF(Data!H8&gt;0,Data!H8-4,"")</f>
        <v>3</v>
      </c>
      <c r="I8" s="1">
        <f>IF(Data!I8&gt;0,4-Data!I8,"")</f>
        <v>1</v>
      </c>
      <c r="J8" s="1">
        <f>IF(Data!J8&gt;0,4-Data!J8,"")</f>
        <v>1</v>
      </c>
      <c r="K8" s="1">
        <f>IF(Data!K8&gt;0,Data!K8-4,"")</f>
        <v>2</v>
      </c>
      <c r="L8" s="1">
        <f>IF(Data!L8&gt;0,4-Data!L8,"")</f>
        <v>3</v>
      </c>
      <c r="M8" s="1">
        <f>IF(Data!M8&gt;0,Data!M8-4,"")</f>
        <v>3</v>
      </c>
      <c r="N8" s="1">
        <f>IF(Data!N8&gt;0,Data!N8-4,"")</f>
        <v>2</v>
      </c>
      <c r="O8" s="1">
        <f>IF(Data!O8&gt;0,Data!O8-4,"")</f>
        <v>3</v>
      </c>
      <c r="P8" s="1">
        <f>IF(Data!P8&gt;0,Data!P8-4,"")</f>
        <v>3</v>
      </c>
      <c r="Q8" s="1">
        <f>IF(Data!Q8&gt;0,4-Data!Q8,"")</f>
        <v>0</v>
      </c>
      <c r="R8" s="1">
        <f>IF(Data!R8&gt;0,4-Data!R8,"")</f>
        <v>1</v>
      </c>
      <c r="S8" s="1">
        <f>IF(Data!S8&gt;0,4-Data!S8,"")</f>
        <v>3</v>
      </c>
      <c r="T8" s="1">
        <f>IF(Data!T8&gt;0,Data!T8-4,"")</f>
        <v>3</v>
      </c>
      <c r="U8" s="1">
        <f>IF(Data!U8&gt;0,4-Data!U8,"")</f>
        <v>3</v>
      </c>
      <c r="V8" s="1">
        <f>IF(Data!V8&gt;0,Data!V8-4,"")</f>
        <v>3</v>
      </c>
      <c r="W8" s="1">
        <f>IF(Data!W8&gt;0,4-Data!W8,"")</f>
        <v>3</v>
      </c>
      <c r="X8" s="1">
        <f>IF(Data!X8&gt;0,4-Data!X8,"")</f>
        <v>2</v>
      </c>
      <c r="Y8" s="1">
        <f>IF(Data!Y8&gt;0,4-Data!Y8,"")</f>
        <v>3</v>
      </c>
      <c r="Z8" s="1">
        <f>IF(Data!Z8&gt;0,Data!Z8-4,"")</f>
        <v>3</v>
      </c>
      <c r="AC8" s="6">
        <f t="shared" si="0"/>
        <v>2.5</v>
      </c>
      <c r="AD8" s="6">
        <f t="shared" si="1"/>
        <v>3</v>
      </c>
      <c r="AE8" s="6">
        <f t="shared" si="2"/>
        <v>2.5</v>
      </c>
      <c r="AF8" s="6">
        <f t="shared" si="3"/>
        <v>2</v>
      </c>
      <c r="AG8" s="6">
        <f t="shared" si="4"/>
        <v>1.25</v>
      </c>
      <c r="AH8" s="6">
        <f t="shared" si="5"/>
        <v>1.75</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6" t="str">
        <f t="shared" si="0"/>
        <v/>
      </c>
      <c r="AD9" s="6" t="str">
        <f t="shared" si="1"/>
        <v/>
      </c>
      <c r="AE9" s="6" t="str">
        <f t="shared" si="2"/>
        <v/>
      </c>
      <c r="AF9" s="6" t="str">
        <f t="shared" si="3"/>
        <v/>
      </c>
      <c r="AG9" s="6" t="str">
        <f t="shared" si="4"/>
        <v/>
      </c>
      <c r="AH9" s="6"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6" t="str">
        <f t="shared" si="0"/>
        <v/>
      </c>
      <c r="AD10" s="6" t="str">
        <f t="shared" si="1"/>
        <v/>
      </c>
      <c r="AE10" s="6" t="str">
        <f t="shared" si="2"/>
        <v/>
      </c>
      <c r="AF10" s="6" t="str">
        <f t="shared" si="3"/>
        <v/>
      </c>
      <c r="AG10" s="6" t="str">
        <f t="shared" si="4"/>
        <v/>
      </c>
      <c r="AH10" s="6"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6" t="str">
        <f t="shared" si="0"/>
        <v/>
      </c>
      <c r="AD11" s="6" t="str">
        <f t="shared" si="1"/>
        <v/>
      </c>
      <c r="AE11" s="6" t="str">
        <f t="shared" si="2"/>
        <v/>
      </c>
      <c r="AF11" s="6" t="str">
        <f t="shared" si="3"/>
        <v/>
      </c>
      <c r="AG11" s="6" t="str">
        <f t="shared" si="4"/>
        <v/>
      </c>
      <c r="AH11" s="6"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6" t="str">
        <f t="shared" si="0"/>
        <v/>
      </c>
      <c r="AD12" s="6" t="str">
        <f t="shared" si="1"/>
        <v/>
      </c>
      <c r="AE12" s="6" t="str">
        <f t="shared" si="2"/>
        <v/>
      </c>
      <c r="AF12" s="6" t="str">
        <f t="shared" si="3"/>
        <v/>
      </c>
      <c r="AG12" s="6" t="str">
        <f t="shared" si="4"/>
        <v/>
      </c>
      <c r="AH12" s="6"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6" t="str">
        <f t="shared" si="0"/>
        <v/>
      </c>
      <c r="AD13" s="6" t="str">
        <f t="shared" si="1"/>
        <v/>
      </c>
      <c r="AE13" s="6" t="str">
        <f t="shared" si="2"/>
        <v/>
      </c>
      <c r="AF13" s="6" t="str">
        <f t="shared" si="3"/>
        <v/>
      </c>
      <c r="AG13" s="6" t="str">
        <f t="shared" si="4"/>
        <v/>
      </c>
      <c r="AH13" s="6"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abSelected="1" topLeftCell="A7" workbookViewId="0">
      <selection activeCell="O6" sqref="O6"/>
    </sheetView>
  </sheetViews>
  <sheetFormatPr defaultColWidth="9.109375" defaultRowHeight="14.4"/>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183" customHeight="1">
      <c r="A1" s="151" t="s">
        <v>1530</v>
      </c>
      <c r="B1" s="152"/>
      <c r="C1" s="152"/>
      <c r="D1" s="152"/>
      <c r="E1" s="152"/>
      <c r="F1" s="152"/>
      <c r="G1" s="152"/>
      <c r="H1" s="152"/>
      <c r="I1" s="152"/>
      <c r="J1" s="152"/>
      <c r="K1" s="152"/>
      <c r="L1" s="152"/>
      <c r="M1" s="152"/>
      <c r="N1" s="152"/>
    </row>
    <row r="2" spans="1:18">
      <c r="A2" s="63" t="s">
        <v>2</v>
      </c>
      <c r="B2" s="64" t="s">
        <v>106</v>
      </c>
      <c r="C2" s="65" t="s">
        <v>107</v>
      </c>
      <c r="D2" s="66" t="s">
        <v>108</v>
      </c>
      <c r="E2" s="65" t="s">
        <v>109</v>
      </c>
      <c r="F2" s="67" t="s">
        <v>117</v>
      </c>
      <c r="G2" s="68" t="s">
        <v>118</v>
      </c>
      <c r="H2" s="65" t="s">
        <v>110</v>
      </c>
      <c r="I2" s="69"/>
      <c r="K2" s="150" t="s">
        <v>1273</v>
      </c>
      <c r="L2" s="150"/>
      <c r="M2" s="150"/>
    </row>
    <row r="3" spans="1:18">
      <c r="A3" s="58">
        <v>1</v>
      </c>
      <c r="B3" s="59">
        <f>AVERAGE(DT!A4:A1004)</f>
        <v>2.2000000000000002</v>
      </c>
      <c r="C3" s="59">
        <f>VAR(DT!A4:A1004)</f>
        <v>0.20000000000000018</v>
      </c>
      <c r="D3" s="59">
        <f>SQRT(C3)</f>
        <v>0.44721359549995815</v>
      </c>
      <c r="E3" s="60">
        <f>COUNTA(Data!A4:A1004)</f>
        <v>5</v>
      </c>
      <c r="F3" s="61" t="str">
        <f>VLOOKUP(Read_First!B5,Items!A1:BA50,2,FALSE)</f>
        <v>incresioso</v>
      </c>
      <c r="G3" s="61" t="str">
        <f>VLOOKUP(Read_First!B5,Items!A1:BA50,3,FALSE)</f>
        <v>gradito</v>
      </c>
      <c r="H3" s="62" t="str">
        <f>VLOOKUP(Read_First!B5,Items!A1:BI50,54,FALSE)</f>
        <v>Attrattività</v>
      </c>
      <c r="I3" s="122"/>
      <c r="K3" s="9" t="str">
        <f>VLOOKUP(Read_First!B5,Items!A1:BI50,54,FALSE)</f>
        <v>Attrattività</v>
      </c>
      <c r="L3" s="10">
        <f>AVERAGE(DT!AC4:AC1004)</f>
        <v>2.2666666666666666</v>
      </c>
      <c r="M3" s="6">
        <f>VAR(DT!AC4:AC1004)</f>
        <v>0.17500000000000071</v>
      </c>
      <c r="R3" s="5"/>
    </row>
    <row r="4" spans="1:18">
      <c r="A4" s="2">
        <v>2</v>
      </c>
      <c r="B4" s="3">
        <f>AVERAGE(DT!B4:B1004)</f>
        <v>2.6</v>
      </c>
      <c r="C4" s="3">
        <f>VAR(DT!B4:B1004)</f>
        <v>0.30000000000000071</v>
      </c>
      <c r="D4" s="3">
        <f t="shared" ref="D4:D28" si="0">SQRT(C4)</f>
        <v>0.54772255750516674</v>
      </c>
      <c r="E4" s="4">
        <f>COUNTA(Data!B4:B1004)</f>
        <v>5</v>
      </c>
      <c r="F4" s="18" t="str">
        <f>VLOOKUP(Read_First!B5,Items!A1:BA50,4,FALSE)</f>
        <v>incomprensibile</v>
      </c>
      <c r="G4" s="18" t="str">
        <f>VLOOKUP(Read_First!B5,Items!A1:BA50,5,FALSE)</f>
        <v>comprensibile</v>
      </c>
      <c r="H4" s="23" t="str">
        <f>VLOOKUP(Read_First!B5,Items!A1:BI50,55,FALSE)</f>
        <v>Apprendibilità</v>
      </c>
      <c r="I4" s="8"/>
      <c r="K4" s="9" t="str">
        <f>VLOOKUP(Read_First!B5,Items!A1:BI50,55,FALSE)</f>
        <v>Apprendibilità</v>
      </c>
      <c r="L4" s="10">
        <f>AVERAGE(DT!AD4:AD1004)</f>
        <v>2.85</v>
      </c>
      <c r="M4" s="6">
        <f>VAR(DT!AD4:AD1004)</f>
        <v>1.8749999999999999E-2</v>
      </c>
    </row>
    <row r="5" spans="1:18">
      <c r="A5" s="2">
        <v>3</v>
      </c>
      <c r="B5" s="3">
        <f>AVERAGE(DT!C4:C1004)</f>
        <v>1.6</v>
      </c>
      <c r="C5" s="3">
        <f>VAR(DT!C4:C1004)</f>
        <v>1.2999999999999998</v>
      </c>
      <c r="D5" s="3">
        <f t="shared" si="0"/>
        <v>1.1401754250991378</v>
      </c>
      <c r="E5" s="4">
        <f>COUNTA(Data!C4:C1004)</f>
        <v>5</v>
      </c>
      <c r="F5" s="18" t="str">
        <f>VLOOKUP(Read_First!B5,Items!A1:BA50,6,FALSE)</f>
        <v>creativo</v>
      </c>
      <c r="G5" s="18" t="str">
        <f>VLOOKUP(Read_First!B5,Items!A1:BA50,7,FALSE)</f>
        <v>privo di fantasia</v>
      </c>
      <c r="H5" s="23" t="str">
        <f>VLOOKUP(Read_First!B5,Items!A1:BI50,59,FALSE)</f>
        <v>Originalità</v>
      </c>
      <c r="I5" s="124"/>
      <c r="K5" s="9" t="str">
        <f>VLOOKUP(Read_First!B5,Items!A1:BI50,56,FALSE)</f>
        <v>Efficienca</v>
      </c>
      <c r="L5" s="10">
        <f>AVERAGE(DT!AE4:AE1004)</f>
        <v>2.5499999999999998</v>
      </c>
      <c r="M5" s="6">
        <f>VAR(DT!AE4:AE1004)</f>
        <v>4.3750000000000004E-2</v>
      </c>
    </row>
    <row r="6" spans="1:18">
      <c r="A6" s="2">
        <v>4</v>
      </c>
      <c r="B6" s="3">
        <f>AVERAGE(DT!D4:D1004)</f>
        <v>3</v>
      </c>
      <c r="C6" s="3">
        <f>VAR(DT!D4:D1004)</f>
        <v>0</v>
      </c>
      <c r="D6" s="3">
        <f t="shared" si="0"/>
        <v>0</v>
      </c>
      <c r="E6" s="4">
        <f>COUNTA(Data!D4:D1004)</f>
        <v>5</v>
      </c>
      <c r="F6" s="18" t="str">
        <f>VLOOKUP(Read_First!B5,Items!A1:BA50,8,FALSE)</f>
        <v xml:space="preserve">facile da capire  </v>
      </c>
      <c r="G6" s="18" t="str">
        <f>VLOOKUP(Read_First!B5,Items!A1:BA50,9,FALSE)</f>
        <v>difficile da capire</v>
      </c>
      <c r="H6" s="23" t="str">
        <f>VLOOKUP(Read_First!B5,Items!A1:BI50,55,FALSE)</f>
        <v>Apprendibilità</v>
      </c>
      <c r="I6" s="8"/>
      <c r="K6" s="11" t="str">
        <f>VLOOKUP(Read_First!B5,Items!A1:BI50,57,FALSE)</f>
        <v>Controllabilità</v>
      </c>
      <c r="L6" s="10">
        <f>AVERAGE(DT!AF4:AF1004)</f>
        <v>2.15</v>
      </c>
      <c r="M6" s="6">
        <f>VAR(DT!AF4:AF1004)</f>
        <v>0.11249999999999982</v>
      </c>
    </row>
    <row r="7" spans="1:18">
      <c r="A7" s="2">
        <v>5</v>
      </c>
      <c r="B7" s="3">
        <f>AVERAGE(DT!E4:E1004)</f>
        <v>2</v>
      </c>
      <c r="C7" s="3">
        <f>VAR(DT!E4:E1004)</f>
        <v>1.5</v>
      </c>
      <c r="D7" s="3">
        <f t="shared" si="0"/>
        <v>1.2247448713915889</v>
      </c>
      <c r="E7" s="4">
        <f>COUNTA(Data!E4:E1004)</f>
        <v>5</v>
      </c>
      <c r="F7" s="18" t="str">
        <f>VLOOKUP(Read_First!B5,Items!A1:BA50,10,FALSE)</f>
        <v>di grande valore</v>
      </c>
      <c r="G7" s="18" t="str">
        <f>VLOOKUP(Read_First!B5,Items!A1:BA50,11,FALSE)</f>
        <v>di poco valore</v>
      </c>
      <c r="H7" s="24" t="str">
        <f>VLOOKUP(Read_First!B5,Items!A1:BI50,58,FALSE)</f>
        <v>Stimolazione</v>
      </c>
      <c r="I7" s="125"/>
      <c r="K7" s="11" t="str">
        <f>VLOOKUP(Read_First!B5,Items!A1:BI50,58,FALSE)</f>
        <v>Stimolazione</v>
      </c>
      <c r="L7" s="10">
        <f>AVERAGE(DT!AG4:AG1004)</f>
        <v>1.8</v>
      </c>
      <c r="M7" s="6">
        <f>VAR(DT!AG4:AG1004)</f>
        <v>0.29375000000000018</v>
      </c>
    </row>
    <row r="8" spans="1:18">
      <c r="A8" s="2">
        <v>6</v>
      </c>
      <c r="B8" s="3">
        <f>AVERAGE(DT!F4:F1004)</f>
        <v>1.4</v>
      </c>
      <c r="C8" s="3">
        <f>VAR(DT!F4:F1004)</f>
        <v>0.29999999999999982</v>
      </c>
      <c r="D8" s="3">
        <f t="shared" si="0"/>
        <v>0.54772255750516596</v>
      </c>
      <c r="E8" s="4">
        <f>COUNTA(Data!F4:F1004)</f>
        <v>5</v>
      </c>
      <c r="F8" s="18" t="str">
        <f>VLOOKUP(Read_First!B5,Items!A1:BA50,12,FALSE)</f>
        <v>noioso</v>
      </c>
      <c r="G8" s="18" t="str">
        <f>VLOOKUP(Read_First!B5,Items!A1:BA50,13,FALSE)</f>
        <v>appassionante</v>
      </c>
      <c r="H8" s="24" t="str">
        <f>VLOOKUP(Read_First!B5,Items!A1:BI50,58,FALSE)</f>
        <v>Stimolazione</v>
      </c>
      <c r="I8" s="125"/>
      <c r="K8" s="9" t="str">
        <f>VLOOKUP(Read_First!B5,Items!A1:BI50,59,FALSE)</f>
        <v>Originalità</v>
      </c>
      <c r="L8" s="10">
        <f>AVERAGE(DT!AH4:AH1004)</f>
        <v>1.8</v>
      </c>
      <c r="M8" s="6">
        <f>VAR(DT!AH4:AH1004)</f>
        <v>0.13750000000000018</v>
      </c>
    </row>
    <row r="9" spans="1:18">
      <c r="A9" s="2">
        <v>7</v>
      </c>
      <c r="B9" s="3">
        <f>AVERAGE(DT!G4:G1004)</f>
        <v>2</v>
      </c>
      <c r="C9" s="3">
        <f>VAR(DT!G4:G1004)</f>
        <v>0.5</v>
      </c>
      <c r="D9" s="3">
        <f t="shared" si="0"/>
        <v>0.70710678118654757</v>
      </c>
      <c r="E9" s="4">
        <f>COUNTA(Data!G4:G1004)</f>
        <v>5</v>
      </c>
      <c r="F9" s="18" t="str">
        <f>VLOOKUP(Read_First!B5,Items!A1:BA50,14,FALSE)</f>
        <v>non interessante</v>
      </c>
      <c r="G9" s="18" t="str">
        <f>VLOOKUP(Read_First!B5,Items!A1:BA50,15,FALSE)</f>
        <v>interessante</v>
      </c>
      <c r="H9" s="24" t="str">
        <f>VLOOKUP(Read_First!B5,Items!A1:BI50,58,FALSE)</f>
        <v>Stimolazione</v>
      </c>
      <c r="I9" s="125"/>
    </row>
    <row r="10" spans="1:18">
      <c r="A10" s="2">
        <v>8</v>
      </c>
      <c r="B10" s="3">
        <f>AVERAGE(DT!H4:H1004)</f>
        <v>2.2000000000000002</v>
      </c>
      <c r="C10" s="3">
        <f>VAR(DT!H4:H1004)</f>
        <v>0.70000000000000018</v>
      </c>
      <c r="D10" s="3">
        <f t="shared" si="0"/>
        <v>0.83666002653407567</v>
      </c>
      <c r="E10" s="4">
        <f>COUNTA(Data!H4:H1004)</f>
        <v>5</v>
      </c>
      <c r="F10" s="18" t="str">
        <f>VLOOKUP(Read_First!B5,Items!A1:BA50,16,FALSE)</f>
        <v>imprevedibile</v>
      </c>
      <c r="G10" s="18" t="str">
        <f>VLOOKUP(Read_First!B5,Items!A1:BA50,17,FALSE)</f>
        <v>prevedibile</v>
      </c>
      <c r="H10" s="23" t="str">
        <f>VLOOKUP(Read_First!B5,Items!A1:BI50,57,FALSE)</f>
        <v>Controllabilità</v>
      </c>
      <c r="I10" s="127"/>
    </row>
    <row r="11" spans="1:18">
      <c r="A11" s="2">
        <v>9</v>
      </c>
      <c r="B11" s="3">
        <f>AVERAGE(DT!I4:I1004)</f>
        <v>2</v>
      </c>
      <c r="C11" s="3">
        <f>VAR(DT!I4:I1004)</f>
        <v>0.5</v>
      </c>
      <c r="D11" s="3">
        <f t="shared" si="0"/>
        <v>0.70710678118654757</v>
      </c>
      <c r="E11" s="4">
        <f>COUNTA(Data!I4:I1004)</f>
        <v>5</v>
      </c>
      <c r="F11" s="18" t="str">
        <f>VLOOKUP(Read_First!B5,Items!A1:BA50,18,FALSE)</f>
        <v>veloce</v>
      </c>
      <c r="G11" s="18" t="str">
        <f>VLOOKUP(Read_First!B5,Items!A1:BA50,19,FALSE)</f>
        <v>lento</v>
      </c>
      <c r="H11" s="23" t="str">
        <f>VLOOKUP(Read_First!B5,Items!A1:BI50,56,FALSE)</f>
        <v>Efficienca</v>
      </c>
      <c r="I11" s="126"/>
    </row>
    <row r="12" spans="1:18">
      <c r="A12" s="2">
        <v>10</v>
      </c>
      <c r="B12" s="3">
        <f>AVERAGE(DT!J4:J1004)</f>
        <v>1.6</v>
      </c>
      <c r="C12" s="3">
        <f>VAR(DT!J4:J1004)</f>
        <v>0.29999999999999982</v>
      </c>
      <c r="D12" s="3">
        <f t="shared" si="0"/>
        <v>0.54772255750516596</v>
      </c>
      <c r="E12" s="4">
        <f>COUNTA(Data!J4:J1004)</f>
        <v>5</v>
      </c>
      <c r="F12" s="18" t="str">
        <f>VLOOKUP(Read_First!B5,Items!A1:BA50,20,FALSE)</f>
        <v>originale</v>
      </c>
      <c r="G12" s="18" t="str">
        <f>VLOOKUP(Read_First!B5,Items!A1:BA50,21,FALSE)</f>
        <v>convenzionale</v>
      </c>
      <c r="H12" s="23" t="str">
        <f>VLOOKUP(Read_First!B5,Items!A1:BI50,59,FALSE)</f>
        <v>Originalità</v>
      </c>
      <c r="I12" s="124"/>
    </row>
    <row r="13" spans="1:18">
      <c r="A13" s="2">
        <v>11</v>
      </c>
      <c r="B13" s="3">
        <f>AVERAGE(DT!K4:K1004)</f>
        <v>2.2000000000000002</v>
      </c>
      <c r="C13" s="3">
        <f>VAR(DT!K4:K1004)</f>
        <v>0.20000000000000018</v>
      </c>
      <c r="D13" s="3">
        <f t="shared" si="0"/>
        <v>0.44721359549995815</v>
      </c>
      <c r="E13" s="4">
        <f>COUNTA(Data!K4:K1004)</f>
        <v>5</v>
      </c>
      <c r="F13" s="18" t="str">
        <f>VLOOKUP(Read_First!B5,Items!A1:BA50,22,FALSE)</f>
        <v>ostruttiva</v>
      </c>
      <c r="G13" s="18" t="str">
        <f>VLOOKUP(Read_First!B5,Items!A1:BA50,23,FALSE)</f>
        <v>di supporto</v>
      </c>
      <c r="H13" s="23" t="str">
        <f>VLOOKUP(Read_First!B5,Items!A1:BI50,57,FALSE)</f>
        <v>Controllabilità</v>
      </c>
      <c r="I13" s="127"/>
    </row>
    <row r="14" spans="1:18">
      <c r="A14" s="2">
        <v>12</v>
      </c>
      <c r="B14" s="3">
        <f>AVERAGE(DT!L4:L1004)</f>
        <v>2.8</v>
      </c>
      <c r="C14" s="3">
        <f>VAR(DT!L4:L1004)</f>
        <v>0.19999999999999929</v>
      </c>
      <c r="D14" s="3">
        <f t="shared" si="0"/>
        <v>0.44721359549995715</v>
      </c>
      <c r="E14" s="4">
        <f>COUNTA(Data!L4:L1004)</f>
        <v>5</v>
      </c>
      <c r="F14" s="18" t="str">
        <f>VLOOKUP(Read_First!B5,Items!A1:BA50,24,FALSE)</f>
        <v>bene</v>
      </c>
      <c r="G14" s="18" t="str">
        <f>VLOOKUP(Read_First!B5,Items!A1:BA50,25,FALSE)</f>
        <v>male</v>
      </c>
      <c r="H14" s="23" t="str">
        <f>VLOOKUP(Read_First!B5,Items!A1:BI50,54,FALSE)</f>
        <v>Attrattività</v>
      </c>
      <c r="I14" s="123"/>
    </row>
    <row r="15" spans="1:18">
      <c r="A15" s="2">
        <v>13</v>
      </c>
      <c r="B15" s="3">
        <f>AVERAGE(DT!M4:M1004)</f>
        <v>2.8</v>
      </c>
      <c r="C15" s="3">
        <f>VAR(DT!M4:M1004)</f>
        <v>0.19999999999999929</v>
      </c>
      <c r="D15" s="3">
        <f t="shared" si="0"/>
        <v>0.44721359549995715</v>
      </c>
      <c r="E15" s="4">
        <f>COUNTA(Data!M4:M1004)</f>
        <v>5</v>
      </c>
      <c r="F15" s="18" t="str">
        <f>VLOOKUP(Read_First!B5,Items!A1:BA50,26,FALSE)</f>
        <v>complicato</v>
      </c>
      <c r="G15" s="18" t="str">
        <f>VLOOKUP(Read_First!B5,Items!A1:BA50,27,FALSE)</f>
        <v>facile</v>
      </c>
      <c r="H15" s="23" t="str">
        <f>VLOOKUP(Read_First!B5,Items!A1:BI50,55,FALSE)</f>
        <v>Apprendibilità</v>
      </c>
      <c r="I15" s="8"/>
    </row>
    <row r="16" spans="1:18">
      <c r="A16" s="2">
        <v>14</v>
      </c>
      <c r="B16" s="3">
        <f>AVERAGE(DT!N4:N1004)</f>
        <v>1.6</v>
      </c>
      <c r="C16" s="3">
        <f>VAR(DT!N4:N1004)</f>
        <v>0.29999999999999982</v>
      </c>
      <c r="D16" s="3">
        <f t="shared" si="0"/>
        <v>0.54772255750516596</v>
      </c>
      <c r="E16" s="4">
        <f>COUNTA(Data!N4:N1004)</f>
        <v>5</v>
      </c>
      <c r="F16" s="18" t="str">
        <f>VLOOKUP(Read_First!B5,Items!A1:BA50,28,FALSE)</f>
        <v>repellente</v>
      </c>
      <c r="G16" s="18" t="str">
        <f>VLOOKUP(Read_First!B5,Items!A1:BA50,29,FALSE)</f>
        <v>attraente</v>
      </c>
      <c r="H16" s="23" t="str">
        <f>VLOOKUP(Read_First!B5,Items!A1:BI50,54,FALSE)</f>
        <v>Attrattività</v>
      </c>
      <c r="I16" s="123"/>
    </row>
    <row r="17" spans="1:9">
      <c r="A17" s="2">
        <v>15</v>
      </c>
      <c r="B17" s="3">
        <f>AVERAGE(DT!O4:O1004)</f>
        <v>2</v>
      </c>
      <c r="C17" s="3">
        <f>VAR(DT!O4:O1004)</f>
        <v>0.5</v>
      </c>
      <c r="D17" s="3">
        <f t="shared" si="0"/>
        <v>0.70710678118654757</v>
      </c>
      <c r="E17" s="4">
        <f>COUNTA(Data!O4:O1004)</f>
        <v>5</v>
      </c>
      <c r="F17" s="18" t="str">
        <f>VLOOKUP(Read_First!B5,Items!A1:BA50,30,FALSE)</f>
        <v>usuale</v>
      </c>
      <c r="G17" s="18" t="str">
        <f>VLOOKUP(Read_First!B5,Items!A1:BA50,31,FALSE)</f>
        <v>moderno</v>
      </c>
      <c r="H17" s="23" t="str">
        <f>VLOOKUP(Read_First!B5,Items!A1:BI50,59,FALSE)</f>
        <v>Originalità</v>
      </c>
      <c r="I17" s="124"/>
    </row>
    <row r="18" spans="1:9">
      <c r="A18" s="2">
        <v>16</v>
      </c>
      <c r="B18" s="3">
        <f>AVERAGE(DT!P4:P1004)</f>
        <v>2.4</v>
      </c>
      <c r="C18" s="3">
        <f>VAR(DT!P4:P1004)</f>
        <v>0.29999999999999982</v>
      </c>
      <c r="D18" s="3">
        <f t="shared" si="0"/>
        <v>0.54772255750516596</v>
      </c>
      <c r="E18" s="4">
        <f>COUNTA(Data!P4:P1004)</f>
        <v>5</v>
      </c>
      <c r="F18" s="18" t="str">
        <f>VLOOKUP(Read_First!B5,Items!A1:BA50,32,FALSE)</f>
        <v>sgradevole</v>
      </c>
      <c r="G18" s="18" t="str">
        <f>VLOOKUP(Read_First!B5,Items!A1:BA50,33,FALSE)</f>
        <v>piacevole</v>
      </c>
      <c r="H18" s="23" t="str">
        <f>VLOOKUP(Read_First!B5,Items!A1:BI50,54,FALSE)</f>
        <v>Attrattività</v>
      </c>
      <c r="I18" s="123"/>
    </row>
    <row r="19" spans="1:9">
      <c r="A19" s="2">
        <v>17</v>
      </c>
      <c r="B19" s="3">
        <f>AVERAGE(DT!Q4:Q1004)</f>
        <v>2</v>
      </c>
      <c r="C19" s="3">
        <f>VAR(DT!Q4:Q1004)</f>
        <v>1.5</v>
      </c>
      <c r="D19" s="3">
        <f t="shared" si="0"/>
        <v>1.2247448713915889</v>
      </c>
      <c r="E19" s="4">
        <f>COUNTA(Data!Q4:Q1004)</f>
        <v>5</v>
      </c>
      <c r="F19" s="18" t="str">
        <f>VLOOKUP(Read_First!B5,Items!A1:BA50,34,FALSE)</f>
        <v>sicuro</v>
      </c>
      <c r="G19" s="18" t="str">
        <f>VLOOKUP(Read_First!B5,Items!A1:BA50,35,FALSE)</f>
        <v>insicuro</v>
      </c>
      <c r="H19" s="23" t="str">
        <f>VLOOKUP(Read_First!B5,Items!A1:BI50,57,FALSE)</f>
        <v>Controllabilità</v>
      </c>
      <c r="I19" s="127"/>
    </row>
    <row r="20" spans="1:9">
      <c r="A20" s="2">
        <v>18</v>
      </c>
      <c r="B20" s="3">
        <f>AVERAGE(DT!R4:R1004)</f>
        <v>1.8</v>
      </c>
      <c r="C20" s="3">
        <f>VAR(DT!R4:R1004)</f>
        <v>0.70000000000000018</v>
      </c>
      <c r="D20" s="3">
        <f t="shared" si="0"/>
        <v>0.83666002653407567</v>
      </c>
      <c r="E20" s="4">
        <f>COUNTA(Data!R4:R1004)</f>
        <v>5</v>
      </c>
      <c r="F20" s="18" t="str">
        <f>VLOOKUP(Read_First!B5,Items!A1:BA50,36,FALSE)</f>
        <v>attivante</v>
      </c>
      <c r="G20" s="18" t="str">
        <f>VLOOKUP(Read_First!B5,Items!A1:BA50,37,FALSE)</f>
        <v>soporifero</v>
      </c>
      <c r="H20" s="24" t="str">
        <f>VLOOKUP(Read_First!B5,Items!A1:BI50,58,FALSE)</f>
        <v>Stimolazione</v>
      </c>
      <c r="I20" s="125"/>
    </row>
    <row r="21" spans="1:9">
      <c r="A21" s="2">
        <v>19</v>
      </c>
      <c r="B21" s="3">
        <f>AVERAGE(DT!S4:S1004)</f>
        <v>2.2000000000000002</v>
      </c>
      <c r="C21" s="3">
        <f>VAR(DT!S4:S1004)</f>
        <v>0.70000000000000018</v>
      </c>
      <c r="D21" s="3">
        <f t="shared" si="0"/>
        <v>0.83666002653407567</v>
      </c>
      <c r="E21" s="4">
        <f>COUNTA(Data!S4:S1004)</f>
        <v>5</v>
      </c>
      <c r="F21" s="18" t="str">
        <f>VLOOKUP(Read_First!B5,Items!A1:BA50,38,FALSE)</f>
        <v>aspettativo</v>
      </c>
      <c r="G21" s="18" t="str">
        <f>VLOOKUP(Read_First!B5,Items!A1:BA50,39,FALSE)</f>
        <v>non aspettativo</v>
      </c>
      <c r="H21" s="23" t="str">
        <f>VLOOKUP(Read_First!B5,Items!A1:BI50,57,FALSE)</f>
        <v>Controllabilità</v>
      </c>
      <c r="I21" s="127"/>
    </row>
    <row r="22" spans="1:9">
      <c r="A22" s="2">
        <v>20</v>
      </c>
      <c r="B22" s="3">
        <f>AVERAGE(DT!T4:T1004)</f>
        <v>2.8</v>
      </c>
      <c r="C22" s="3">
        <f>VAR(DT!T4:T1004)</f>
        <v>0.19999999999999929</v>
      </c>
      <c r="D22" s="3">
        <f t="shared" si="0"/>
        <v>0.44721359549995715</v>
      </c>
      <c r="E22" s="4">
        <f>COUNTA(Data!T4:T1004)</f>
        <v>5</v>
      </c>
      <c r="F22" s="18" t="str">
        <f>VLOOKUP(Read_First!B5,Items!A1:BA50,40,FALSE)</f>
        <v>inefficiente</v>
      </c>
      <c r="G22" s="18" t="str">
        <f>VLOOKUP(Read_First!B5,Items!A1:BA50,41,FALSE)</f>
        <v>efficiente</v>
      </c>
      <c r="H22" s="23" t="str">
        <f>VLOOKUP(Read_First!B5,Items!A1:BI50,56,FALSE)</f>
        <v>Efficienca</v>
      </c>
      <c r="I22" s="126"/>
    </row>
    <row r="23" spans="1:9">
      <c r="A23" s="2">
        <v>21</v>
      </c>
      <c r="B23" s="3">
        <f>AVERAGE(DT!U4:U1004)</f>
        <v>3</v>
      </c>
      <c r="C23" s="3">
        <f>VAR(DT!U4:U1004)</f>
        <v>0</v>
      </c>
      <c r="D23" s="3">
        <f t="shared" si="0"/>
        <v>0</v>
      </c>
      <c r="E23" s="4">
        <f>COUNTA(Data!U4:U1004)</f>
        <v>5</v>
      </c>
      <c r="F23" s="18" t="str">
        <f>VLOOKUP(Read_First!B5,Items!A1:BA50,42,FALSE)</f>
        <v>chiaro</v>
      </c>
      <c r="G23" s="18" t="str">
        <f>VLOOKUP(Read_First!B5,Items!A1:BA50,43,FALSE)</f>
        <v>confuso</v>
      </c>
      <c r="H23" s="23" t="str">
        <f>VLOOKUP(Read_First!B5,Items!A1:BI50,55,FALSE)</f>
        <v>Apprendibilità</v>
      </c>
      <c r="I23" s="8"/>
    </row>
    <row r="24" spans="1:9">
      <c r="A24" s="2">
        <v>22</v>
      </c>
      <c r="B24" s="3">
        <f>AVERAGE(DT!V4:V1004)</f>
        <v>2.6</v>
      </c>
      <c r="C24" s="3">
        <f>VAR(DT!V4:V1004)</f>
        <v>0.30000000000000071</v>
      </c>
      <c r="D24" s="3">
        <f t="shared" si="0"/>
        <v>0.54772255750516674</v>
      </c>
      <c r="E24" s="4">
        <f>COUNTA(Data!V4:V1004)</f>
        <v>5</v>
      </c>
      <c r="F24" s="18" t="str">
        <f>VLOOKUP(Read_First!B5,Items!A1:BA50,44,FALSE)</f>
        <v>non pragmatico</v>
      </c>
      <c r="G24" s="18" t="str">
        <f>VLOOKUP(Read_First!B5,Items!A1:BA50,45,FALSE)</f>
        <v>pragmatico</v>
      </c>
      <c r="H24" s="23" t="str">
        <f>VLOOKUP(Read_First!B5,Items!A1:BI50,56,FALSE)</f>
        <v>Efficienca</v>
      </c>
      <c r="I24" s="126"/>
    </row>
    <row r="25" spans="1:9">
      <c r="A25" s="2">
        <v>23</v>
      </c>
      <c r="B25" s="3">
        <f>AVERAGE(DT!W4:W1004)</f>
        <v>2.8</v>
      </c>
      <c r="C25" s="3">
        <f>VAR(DT!W4:W1004)</f>
        <v>0.19999999999999929</v>
      </c>
      <c r="D25" s="3">
        <f t="shared" si="0"/>
        <v>0.44721359549995715</v>
      </c>
      <c r="E25" s="4">
        <f>COUNTA(Data!W4:W1004)</f>
        <v>5</v>
      </c>
      <c r="F25" s="18" t="str">
        <f>VLOOKUP(Read_First!B5,Items!A1:BA50,46,FALSE)</f>
        <v>ordinato</v>
      </c>
      <c r="G25" s="18" t="str">
        <f>VLOOKUP(Read_First!B5,Items!A1:BA50,47,FALSE)</f>
        <v>sovraccarico</v>
      </c>
      <c r="H25" s="23" t="str">
        <f>VLOOKUP(Read_First!B5,Items!A1:BI50,56,FALSE)</f>
        <v>Efficienca</v>
      </c>
      <c r="I25" s="126"/>
    </row>
    <row r="26" spans="1:9">
      <c r="A26" s="2">
        <v>24</v>
      </c>
      <c r="B26" s="3">
        <f>AVERAGE(DT!X4:X1004)</f>
        <v>2</v>
      </c>
      <c r="C26" s="3">
        <f>VAR(DT!X4:X1004)</f>
        <v>0.5</v>
      </c>
      <c r="D26" s="3">
        <f t="shared" si="0"/>
        <v>0.70710678118654757</v>
      </c>
      <c r="E26" s="4">
        <f>COUNTA(Data!X4:X1004)</f>
        <v>5</v>
      </c>
      <c r="F26" s="18" t="str">
        <f>VLOOKUP(Read_First!B5,Items!A1:BA50,48,FALSE)</f>
        <v>attrattivo</v>
      </c>
      <c r="G26" s="18" t="str">
        <f>VLOOKUP(Read_First!B5,Items!A1:BA50,49,FALSE)</f>
        <v>non attrattivo</v>
      </c>
      <c r="H26" s="23" t="str">
        <f>VLOOKUP(Read_First!B5,Items!A1:BI50,54,FALSE)</f>
        <v>Attrattività</v>
      </c>
      <c r="I26" s="123"/>
    </row>
    <row r="27" spans="1:9">
      <c r="A27" s="2">
        <v>25</v>
      </c>
      <c r="B27" s="3">
        <f>AVERAGE(DT!Y4:Y1004)</f>
        <v>2.6</v>
      </c>
      <c r="C27" s="3">
        <f>VAR(DT!Y4:Y1004)</f>
        <v>0.30000000000000071</v>
      </c>
      <c r="D27" s="3">
        <f t="shared" si="0"/>
        <v>0.54772255750516674</v>
      </c>
      <c r="E27" s="4">
        <f>COUNTA(Data!Y4:Y1004)</f>
        <v>5</v>
      </c>
      <c r="F27" s="18" t="str">
        <f>VLOOKUP(Read_First!B5,Items!A1:BA50,50,FALSE)</f>
        <v>simpatico</v>
      </c>
      <c r="G27" s="18" t="str">
        <f>VLOOKUP(Read_First!B5,Items!A1:BA50,51,FALSE)</f>
        <v>antipatico</v>
      </c>
      <c r="H27" s="23" t="str">
        <f>VLOOKUP(Read_First!B5,Items!A1:BI50,54,FALSE)</f>
        <v>Attrattività</v>
      </c>
      <c r="I27" s="123"/>
    </row>
    <row r="28" spans="1:9">
      <c r="A28" s="2">
        <v>26</v>
      </c>
      <c r="B28" s="3">
        <f>AVERAGE(DT!Z4:Z1004)</f>
        <v>2</v>
      </c>
      <c r="C28" s="3">
        <f>VAR(DT!Z4:Z1004)</f>
        <v>0.5</v>
      </c>
      <c r="D28" s="3">
        <f t="shared" si="0"/>
        <v>0.70710678118654757</v>
      </c>
      <c r="E28" s="4">
        <f>COUNTA(Data!Z4:Z1004)</f>
        <v>5</v>
      </c>
      <c r="F28" s="18" t="str">
        <f>VLOOKUP(Read_First!B5,Items!A1:BA50,52,FALSE)</f>
        <v>conservativo</v>
      </c>
      <c r="G28" s="18" t="str">
        <f>VLOOKUP(Read_First!B5,Items!A1:BA50,53,FALSE)</f>
        <v>innovativo</v>
      </c>
      <c r="H28" s="23" t="str">
        <f>VLOOKUP(Read_First!B5,Items!A1:BI50,59,FALSE)</f>
        <v>Originalità</v>
      </c>
      <c r="I28" s="124"/>
    </row>
    <row r="39" spans="11:15">
      <c r="K39" s="150" t="s">
        <v>820</v>
      </c>
      <c r="L39" s="150"/>
    </row>
    <row r="40" spans="11:15">
      <c r="K40" s="35" t="str">
        <f>VLOOKUP(Read_First!B5,Items!A1:BI50,54,FALSE)</f>
        <v>Attrattività</v>
      </c>
      <c r="L40" s="36">
        <f>AVERAGE(DT!AC4:AC1004)</f>
        <v>2.2666666666666666</v>
      </c>
    </row>
    <row r="41" spans="11:15">
      <c r="K41" s="1" t="str">
        <f>VLOOKUP(Read_First!B5,Items!A1:BI50,60,FALSE)</f>
        <v>Qualità Pragmatico</v>
      </c>
      <c r="L41" s="37">
        <f>(L4+L5+L6)/3</f>
        <v>2.5166666666666671</v>
      </c>
    </row>
    <row r="42" spans="11:15">
      <c r="K42" s="1" t="str">
        <f>VLOOKUP(Read_First!B5,Items!A1:BI50,61,FALSE)</f>
        <v>Qualità eEonica</v>
      </c>
      <c r="L42" s="37">
        <f>(L7+L8)/2</f>
        <v>1.8</v>
      </c>
    </row>
    <row r="44" spans="11:15" ht="102.75" customHeight="1">
      <c r="K44" s="139" t="s">
        <v>821</v>
      </c>
      <c r="L44" s="139"/>
      <c r="M44" s="139"/>
      <c r="N44" s="139"/>
      <c r="O44" s="139"/>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109375" defaultRowHeight="14.4"/>
  <cols>
    <col min="5" max="5" width="12.6640625" customWidth="1"/>
    <col min="9" max="9" width="18.6640625" customWidth="1"/>
    <col min="13" max="13" width="11.88671875" customWidth="1"/>
    <col min="15" max="15" width="9.5546875" customWidth="1"/>
  </cols>
  <sheetData>
    <row r="1" spans="1:15" ht="100.8" customHeight="1">
      <c r="A1" s="156" t="s">
        <v>1282</v>
      </c>
      <c r="B1" s="157"/>
      <c r="C1" s="157"/>
      <c r="D1" s="157"/>
      <c r="E1" s="157"/>
      <c r="F1" s="157"/>
      <c r="G1" s="157"/>
      <c r="H1" s="157"/>
      <c r="I1" s="157"/>
      <c r="J1" s="157"/>
      <c r="K1" s="157"/>
      <c r="L1" s="157"/>
      <c r="M1" s="157"/>
      <c r="N1" s="157"/>
      <c r="O1" s="157"/>
    </row>
    <row r="3" spans="1:15">
      <c r="A3" s="153" t="s">
        <v>114</v>
      </c>
      <c r="B3" s="153"/>
      <c r="C3" s="153"/>
      <c r="D3" s="153"/>
      <c r="E3" s="153"/>
      <c r="F3" s="153"/>
      <c r="G3" s="153"/>
      <c r="I3" s="153" t="s">
        <v>111</v>
      </c>
      <c r="J3" s="153"/>
      <c r="K3" s="153"/>
      <c r="L3" s="153"/>
      <c r="M3" s="153"/>
      <c r="N3" s="153"/>
      <c r="O3" s="153"/>
    </row>
    <row r="4" spans="1:15">
      <c r="A4" s="102" t="s">
        <v>2</v>
      </c>
      <c r="B4" s="103" t="s">
        <v>106</v>
      </c>
      <c r="C4" s="103" t="s">
        <v>108</v>
      </c>
      <c r="D4" s="104" t="s">
        <v>3</v>
      </c>
      <c r="E4" s="103" t="s">
        <v>112</v>
      </c>
      <c r="F4" s="154" t="s">
        <v>113</v>
      </c>
      <c r="G4" s="155"/>
      <c r="I4" s="105" t="s">
        <v>110</v>
      </c>
      <c r="J4" s="104" t="s">
        <v>106</v>
      </c>
      <c r="K4" s="104" t="s">
        <v>108</v>
      </c>
      <c r="L4" s="104" t="s">
        <v>3</v>
      </c>
      <c r="M4" s="106" t="s">
        <v>112</v>
      </c>
      <c r="N4" s="154" t="s">
        <v>113</v>
      </c>
      <c r="O4" s="155"/>
    </row>
    <row r="5" spans="1:15">
      <c r="A5" s="72">
        <v>1</v>
      </c>
      <c r="B5" s="71">
        <f>Results!B3</f>
        <v>2.2000000000000002</v>
      </c>
      <c r="C5" s="71">
        <f>Results!D3</f>
        <v>0.44721359549995815</v>
      </c>
      <c r="D5" s="60">
        <f>Results!E3</f>
        <v>5</v>
      </c>
      <c r="E5" s="71">
        <f t="shared" ref="E5:E24" si="0">CONFIDENCE(0.05, C5, D5)</f>
        <v>0.39199279690801092</v>
      </c>
      <c r="F5" s="71">
        <f t="shared" ref="F5:F24" si="1">B5-E5</f>
        <v>1.8080072030919894</v>
      </c>
      <c r="G5" s="71">
        <f t="shared" ref="G5:G24" si="2">B5+E5</f>
        <v>2.591992796908011</v>
      </c>
      <c r="I5" s="73" t="str">
        <f>VLOOKUP(Read_First!B5,Items!A1:BI50,54,FALSE)</f>
        <v>Attrattività</v>
      </c>
      <c r="J5" s="71">
        <f>AVERAGE(DT!AC4:AC1004)</f>
        <v>2.2666666666666666</v>
      </c>
      <c r="K5" s="71">
        <f>STDEV(DT!AC4:AC1004)</f>
        <v>0.41833001326703861</v>
      </c>
      <c r="L5" s="60">
        <f>MAX(D5:D24)</f>
        <v>5</v>
      </c>
      <c r="M5" s="71">
        <f>CONFIDENCE(0.05, K5, L5)</f>
        <v>0.36667568602825967</v>
      </c>
      <c r="N5" s="71">
        <f t="shared" ref="N5:N10" si="3">J5-M5</f>
        <v>1.899990980638407</v>
      </c>
      <c r="O5" s="71">
        <f t="shared" ref="O5:O10" si="4">J5+M5</f>
        <v>2.6333423526949264</v>
      </c>
    </row>
    <row r="6" spans="1:15">
      <c r="A6" s="12">
        <v>2</v>
      </c>
      <c r="B6" s="10">
        <f>Results!B4</f>
        <v>2.6</v>
      </c>
      <c r="C6" s="10">
        <f>Results!D4</f>
        <v>0.54772255750516674</v>
      </c>
      <c r="D6" s="4">
        <f>Results!E4</f>
        <v>5</v>
      </c>
      <c r="E6" s="10">
        <f t="shared" si="0"/>
        <v>0.48009116763553139</v>
      </c>
      <c r="F6" s="10">
        <f t="shared" si="1"/>
        <v>2.1199088323644686</v>
      </c>
      <c r="G6" s="10">
        <f t="shared" si="2"/>
        <v>3.0800911676355316</v>
      </c>
      <c r="I6" s="9" t="str">
        <f>VLOOKUP(Read_First!B5,Items!A1:BI50,55,FALSE)</f>
        <v>Apprendibilità</v>
      </c>
      <c r="J6" s="10">
        <f>AVERAGE(DT!AD4:AD1004)</f>
        <v>2.85</v>
      </c>
      <c r="K6" s="10">
        <f>STDEV(DT!AD4:AD1004)</f>
        <v>0.13693063937629152</v>
      </c>
      <c r="L6" s="4">
        <f>L5</f>
        <v>5</v>
      </c>
      <c r="M6" s="10">
        <f t="shared" ref="M6:M10" si="5">CONFIDENCE(0.05, K6, L6)</f>
        <v>0.1200227919088827</v>
      </c>
      <c r="N6" s="10">
        <f t="shared" si="3"/>
        <v>2.7299772080911175</v>
      </c>
      <c r="O6" s="10">
        <f t="shared" si="4"/>
        <v>2.9700227919088826</v>
      </c>
    </row>
    <row r="7" spans="1:15">
      <c r="A7" s="12">
        <v>3</v>
      </c>
      <c r="B7" s="10">
        <f>Results!B5</f>
        <v>1.6</v>
      </c>
      <c r="C7" s="10">
        <f>Results!D5</f>
        <v>1.1401754250991378</v>
      </c>
      <c r="D7" s="4">
        <f>Results!E5</f>
        <v>5</v>
      </c>
      <c r="E7" s="10">
        <f t="shared" si="0"/>
        <v>0.99938946031087994</v>
      </c>
      <c r="F7" s="10">
        <f t="shared" si="1"/>
        <v>0.60061053968912015</v>
      </c>
      <c r="G7" s="10">
        <f t="shared" si="2"/>
        <v>2.59938946031088</v>
      </c>
      <c r="I7" s="9" t="str">
        <f>VLOOKUP(Read_First!B5,Items!A1:BI50,56,FALSE)</f>
        <v>Efficienca</v>
      </c>
      <c r="J7" s="10">
        <f>AVERAGE(DT!AE4:AE1004)</f>
        <v>2.5499999999999998</v>
      </c>
      <c r="K7" s="10">
        <f>STDEV(DT!AE4:AE1004)</f>
        <v>0.20916500663351889</v>
      </c>
      <c r="L7" s="4">
        <f>L6</f>
        <v>5</v>
      </c>
      <c r="M7" s="10">
        <f t="shared" si="5"/>
        <v>0.18333784301412945</v>
      </c>
      <c r="N7" s="10">
        <f t="shared" si="3"/>
        <v>2.3666621569858703</v>
      </c>
      <c r="O7" s="10">
        <f t="shared" si="4"/>
        <v>2.7333378430141293</v>
      </c>
    </row>
    <row r="8" spans="1:15">
      <c r="A8" s="12">
        <v>4</v>
      </c>
      <c r="B8" s="10">
        <f>Results!B6</f>
        <v>3</v>
      </c>
      <c r="C8" s="10">
        <f>Results!D6</f>
        <v>0</v>
      </c>
      <c r="D8" s="4">
        <f>Results!E6</f>
        <v>5</v>
      </c>
      <c r="E8" s="10" t="e">
        <f t="shared" si="0"/>
        <v>#NUM!</v>
      </c>
      <c r="F8" s="10" t="e">
        <f t="shared" si="1"/>
        <v>#NUM!</v>
      </c>
      <c r="G8" s="10" t="e">
        <f t="shared" si="2"/>
        <v>#NUM!</v>
      </c>
      <c r="I8" s="11" t="str">
        <f>VLOOKUP(Read_First!B5,Items!A1:BI50,57,FALSE)</f>
        <v>Controllabilità</v>
      </c>
      <c r="J8" s="10">
        <f>AVERAGE(DT!AF4:AF1004)</f>
        <v>2.15</v>
      </c>
      <c r="K8" s="10">
        <f>STDEV(DT!AF4:AF1004)</f>
        <v>0.33541019662496818</v>
      </c>
      <c r="L8" s="4">
        <f>L7</f>
        <v>5</v>
      </c>
      <c r="M8" s="10">
        <f t="shared" si="5"/>
        <v>0.29399459768100783</v>
      </c>
      <c r="N8" s="10">
        <f t="shared" si="3"/>
        <v>1.856005402318992</v>
      </c>
      <c r="O8" s="10">
        <f t="shared" si="4"/>
        <v>2.4439945976810078</v>
      </c>
    </row>
    <row r="9" spans="1:15">
      <c r="A9" s="12">
        <v>5</v>
      </c>
      <c r="B9" s="10">
        <f>Results!B7</f>
        <v>2</v>
      </c>
      <c r="C9" s="10">
        <f>Results!D7</f>
        <v>1.2247448713915889</v>
      </c>
      <c r="D9" s="4">
        <f>Results!E7</f>
        <v>5</v>
      </c>
      <c r="E9" s="10">
        <f t="shared" si="0"/>
        <v>1.0735164862302939</v>
      </c>
      <c r="F9" s="10">
        <f t="shared" si="1"/>
        <v>0.92648351376970606</v>
      </c>
      <c r="G9" s="10">
        <f t="shared" si="2"/>
        <v>3.0735164862302939</v>
      </c>
      <c r="I9" s="11" t="str">
        <f>VLOOKUP(Read_First!B5,Items!A1:BI50,58,FALSE)</f>
        <v>Stimolazione</v>
      </c>
      <c r="J9" s="10">
        <f>AVERAGE(DT!AG4:AG1004)</f>
        <v>1.8</v>
      </c>
      <c r="K9" s="10">
        <f>STDEV(DT!AG4:AG1004)</f>
        <v>0.5419870847169701</v>
      </c>
      <c r="L9" s="4">
        <f>L8</f>
        <v>5</v>
      </c>
      <c r="M9" s="10">
        <f t="shared" si="5"/>
        <v>0.47506389645581343</v>
      </c>
      <c r="N9" s="10">
        <f t="shared" si="3"/>
        <v>1.3249361035441867</v>
      </c>
      <c r="O9" s="10">
        <f t="shared" si="4"/>
        <v>2.2750638964558134</v>
      </c>
    </row>
    <row r="10" spans="1:15">
      <c r="A10" s="12">
        <v>6</v>
      </c>
      <c r="B10" s="10">
        <f>Results!B8</f>
        <v>1.4</v>
      </c>
      <c r="C10" s="10">
        <f>Results!D8</f>
        <v>0.54772255750516596</v>
      </c>
      <c r="D10" s="4">
        <f>Results!E8</f>
        <v>5</v>
      </c>
      <c r="E10" s="10">
        <f t="shared" si="0"/>
        <v>0.48009116763553072</v>
      </c>
      <c r="F10" s="10">
        <f t="shared" si="1"/>
        <v>0.91990883236446919</v>
      </c>
      <c r="G10" s="10">
        <f t="shared" si="2"/>
        <v>1.8800911676355305</v>
      </c>
      <c r="I10" s="9" t="str">
        <f>VLOOKUP(Read_First!B5,Items!A1:BI50,59,FALSE)</f>
        <v>Originalità</v>
      </c>
      <c r="J10" s="10">
        <f>AVERAGE(DT!AH4:AH1004)</f>
        <v>1.8</v>
      </c>
      <c r="K10" s="10">
        <f>STDEV(DT!AH4:AH1004)</f>
        <v>0.37080992435478338</v>
      </c>
      <c r="L10" s="4">
        <f>L9</f>
        <v>5</v>
      </c>
      <c r="M10" s="10">
        <f t="shared" si="5"/>
        <v>0.32502325696646467</v>
      </c>
      <c r="N10" s="10">
        <f t="shared" si="3"/>
        <v>1.4749767430335354</v>
      </c>
      <c r="O10" s="10">
        <f t="shared" si="4"/>
        <v>2.1250232569664647</v>
      </c>
    </row>
    <row r="11" spans="1:15">
      <c r="A11" s="12">
        <v>7</v>
      </c>
      <c r="B11" s="10">
        <f>Results!B9</f>
        <v>2</v>
      </c>
      <c r="C11" s="10">
        <f>Results!D9</f>
        <v>0.70710678118654757</v>
      </c>
      <c r="D11" s="4">
        <f>Results!E9</f>
        <v>5</v>
      </c>
      <c r="E11" s="10">
        <f t="shared" si="0"/>
        <v>0.61979503230456146</v>
      </c>
      <c r="F11" s="10">
        <f t="shared" si="1"/>
        <v>1.3802049676954384</v>
      </c>
      <c r="G11" s="10">
        <f t="shared" si="2"/>
        <v>2.6197950323045616</v>
      </c>
    </row>
    <row r="12" spans="1:15">
      <c r="A12" s="12">
        <v>8</v>
      </c>
      <c r="B12" s="10">
        <f>Results!B10</f>
        <v>2.2000000000000002</v>
      </c>
      <c r="C12" s="10">
        <f>Results!D10</f>
        <v>0.83666002653407567</v>
      </c>
      <c r="D12" s="4">
        <f>Results!E10</f>
        <v>5</v>
      </c>
      <c r="E12" s="10">
        <f t="shared" si="0"/>
        <v>0.7333513720565179</v>
      </c>
      <c r="F12" s="10">
        <f t="shared" si="1"/>
        <v>1.4666486279434823</v>
      </c>
      <c r="G12" s="10">
        <f t="shared" si="2"/>
        <v>2.9333513720565181</v>
      </c>
    </row>
    <row r="13" spans="1:15">
      <c r="A13" s="12">
        <v>9</v>
      </c>
      <c r="B13" s="10">
        <f>Results!B11</f>
        <v>2</v>
      </c>
      <c r="C13" s="10">
        <f>Results!D11</f>
        <v>0.70710678118654757</v>
      </c>
      <c r="D13" s="4">
        <f>Results!E11</f>
        <v>5</v>
      </c>
      <c r="E13" s="10">
        <f t="shared" si="0"/>
        <v>0.61979503230456146</v>
      </c>
      <c r="F13" s="10">
        <f t="shared" si="1"/>
        <v>1.3802049676954384</v>
      </c>
      <c r="G13" s="10">
        <f t="shared" si="2"/>
        <v>2.6197950323045616</v>
      </c>
    </row>
    <row r="14" spans="1:15">
      <c r="A14" s="12">
        <v>10</v>
      </c>
      <c r="B14" s="10">
        <f>Results!B12</f>
        <v>1.6</v>
      </c>
      <c r="C14" s="10">
        <f>Results!D12</f>
        <v>0.54772255750516596</v>
      </c>
      <c r="D14" s="4">
        <f>Results!E12</f>
        <v>5</v>
      </c>
      <c r="E14" s="10">
        <f t="shared" si="0"/>
        <v>0.48009116763553072</v>
      </c>
      <c r="F14" s="10">
        <f t="shared" si="1"/>
        <v>1.1199088323644695</v>
      </c>
      <c r="G14" s="10">
        <f t="shared" si="2"/>
        <v>2.0800911676355307</v>
      </c>
    </row>
    <row r="15" spans="1:15">
      <c r="A15" s="12">
        <v>11</v>
      </c>
      <c r="B15" s="10">
        <f>Results!B13</f>
        <v>2.2000000000000002</v>
      </c>
      <c r="C15" s="10">
        <f>Results!D13</f>
        <v>0.44721359549995815</v>
      </c>
      <c r="D15" s="4">
        <f>Results!E13</f>
        <v>5</v>
      </c>
      <c r="E15" s="10">
        <f t="shared" si="0"/>
        <v>0.39199279690801092</v>
      </c>
      <c r="F15" s="10">
        <f t="shared" si="1"/>
        <v>1.8080072030919894</v>
      </c>
      <c r="G15" s="10">
        <f t="shared" si="2"/>
        <v>2.591992796908011</v>
      </c>
      <c r="J15" s="70"/>
    </row>
    <row r="16" spans="1:15">
      <c r="A16" s="12">
        <v>12</v>
      </c>
      <c r="B16" s="10">
        <f>Results!B14</f>
        <v>2.8</v>
      </c>
      <c r="C16" s="10">
        <f>Results!D14</f>
        <v>0.44721359549995715</v>
      </c>
      <c r="D16" s="4">
        <f>Results!E14</f>
        <v>5</v>
      </c>
      <c r="E16" s="10">
        <f t="shared" si="0"/>
        <v>0.39199279690801003</v>
      </c>
      <c r="F16" s="10">
        <f t="shared" si="1"/>
        <v>2.4080072030919899</v>
      </c>
      <c r="G16" s="10">
        <f t="shared" si="2"/>
        <v>3.1919927969080097</v>
      </c>
    </row>
    <row r="17" spans="1:7">
      <c r="A17" s="12">
        <v>13</v>
      </c>
      <c r="B17" s="10">
        <f>Results!B15</f>
        <v>2.8</v>
      </c>
      <c r="C17" s="10">
        <f>Results!D15</f>
        <v>0.44721359549995715</v>
      </c>
      <c r="D17" s="4">
        <f>Results!E15</f>
        <v>5</v>
      </c>
      <c r="E17" s="10">
        <f t="shared" si="0"/>
        <v>0.39199279690801003</v>
      </c>
      <c r="F17" s="10">
        <f t="shared" si="1"/>
        <v>2.4080072030919899</v>
      </c>
      <c r="G17" s="10">
        <f t="shared" si="2"/>
        <v>3.1919927969080097</v>
      </c>
    </row>
    <row r="18" spans="1:7">
      <c r="A18" s="12">
        <v>14</v>
      </c>
      <c r="B18" s="10">
        <f>Results!B16</f>
        <v>1.6</v>
      </c>
      <c r="C18" s="10">
        <f>Results!D16</f>
        <v>0.54772255750516596</v>
      </c>
      <c r="D18" s="4">
        <f>Results!E16</f>
        <v>5</v>
      </c>
      <c r="E18" s="10">
        <f t="shared" si="0"/>
        <v>0.48009116763553072</v>
      </c>
      <c r="F18" s="10">
        <f t="shared" si="1"/>
        <v>1.1199088323644695</v>
      </c>
      <c r="G18" s="10">
        <f t="shared" si="2"/>
        <v>2.0800911676355307</v>
      </c>
    </row>
    <row r="19" spans="1:7">
      <c r="A19" s="12">
        <v>15</v>
      </c>
      <c r="B19" s="10">
        <f>Results!B17</f>
        <v>2</v>
      </c>
      <c r="C19" s="10">
        <f>Results!D17</f>
        <v>0.70710678118654757</v>
      </c>
      <c r="D19" s="4">
        <f>Results!E17</f>
        <v>5</v>
      </c>
      <c r="E19" s="10">
        <f t="shared" si="0"/>
        <v>0.61979503230456146</v>
      </c>
      <c r="F19" s="10">
        <f t="shared" si="1"/>
        <v>1.3802049676954384</v>
      </c>
      <c r="G19" s="10">
        <f t="shared" si="2"/>
        <v>2.6197950323045616</v>
      </c>
    </row>
    <row r="20" spans="1:7">
      <c r="A20" s="12">
        <v>16</v>
      </c>
      <c r="B20" s="10">
        <f>Results!B18</f>
        <v>2.4</v>
      </c>
      <c r="C20" s="10">
        <f>Results!D18</f>
        <v>0.54772255750516596</v>
      </c>
      <c r="D20" s="4">
        <f>Results!E18</f>
        <v>5</v>
      </c>
      <c r="E20" s="10">
        <f t="shared" si="0"/>
        <v>0.48009116763553072</v>
      </c>
      <c r="F20" s="10">
        <f t="shared" si="1"/>
        <v>1.9199088323644693</v>
      </c>
      <c r="G20" s="10">
        <f t="shared" si="2"/>
        <v>2.8800911676355305</v>
      </c>
    </row>
    <row r="21" spans="1:7">
      <c r="A21" s="12">
        <v>17</v>
      </c>
      <c r="B21" s="10">
        <f>Results!B19</f>
        <v>2</v>
      </c>
      <c r="C21" s="10">
        <f>Results!D19</f>
        <v>1.2247448713915889</v>
      </c>
      <c r="D21" s="4">
        <f>Results!E19</f>
        <v>5</v>
      </c>
      <c r="E21" s="10">
        <f t="shared" si="0"/>
        <v>1.0735164862302939</v>
      </c>
      <c r="F21" s="10">
        <f t="shared" si="1"/>
        <v>0.92648351376970606</v>
      </c>
      <c r="G21" s="10">
        <f t="shared" si="2"/>
        <v>3.0735164862302939</v>
      </c>
    </row>
    <row r="22" spans="1:7">
      <c r="A22" s="12">
        <v>18</v>
      </c>
      <c r="B22" s="10">
        <f>Results!B20</f>
        <v>1.8</v>
      </c>
      <c r="C22" s="10">
        <f>Results!D20</f>
        <v>0.83666002653407567</v>
      </c>
      <c r="D22" s="4">
        <f>Results!E20</f>
        <v>5</v>
      </c>
      <c r="E22" s="10">
        <f t="shared" si="0"/>
        <v>0.7333513720565179</v>
      </c>
      <c r="F22" s="10">
        <f t="shared" si="1"/>
        <v>1.0666486279434821</v>
      </c>
      <c r="G22" s="10">
        <f t="shared" si="2"/>
        <v>2.5333513720565177</v>
      </c>
    </row>
    <row r="23" spans="1:7">
      <c r="A23" s="12">
        <v>19</v>
      </c>
      <c r="B23" s="10">
        <f>Results!B21</f>
        <v>2.2000000000000002</v>
      </c>
      <c r="C23" s="10">
        <f>Results!D21</f>
        <v>0.83666002653407567</v>
      </c>
      <c r="D23" s="4">
        <f>Results!E21</f>
        <v>5</v>
      </c>
      <c r="E23" s="10">
        <f t="shared" si="0"/>
        <v>0.7333513720565179</v>
      </c>
      <c r="F23" s="10">
        <f t="shared" si="1"/>
        <v>1.4666486279434823</v>
      </c>
      <c r="G23" s="10">
        <f t="shared" si="2"/>
        <v>2.9333513720565181</v>
      </c>
    </row>
    <row r="24" spans="1:7">
      <c r="A24" s="12">
        <v>20</v>
      </c>
      <c r="B24" s="10">
        <f>Results!B22</f>
        <v>2.8</v>
      </c>
      <c r="C24" s="10">
        <f>Results!D22</f>
        <v>0.44721359549995715</v>
      </c>
      <c r="D24" s="4">
        <f>Results!E22</f>
        <v>5</v>
      </c>
      <c r="E24" s="10">
        <f t="shared" si="0"/>
        <v>0.39199279690801003</v>
      </c>
      <c r="F24" s="10">
        <f t="shared" si="1"/>
        <v>2.4080072030919899</v>
      </c>
      <c r="G24" s="10">
        <f t="shared" si="2"/>
        <v>3.1919927969080097</v>
      </c>
    </row>
    <row r="25" spans="1:7">
      <c r="A25" s="12">
        <v>21</v>
      </c>
      <c r="B25" s="10">
        <f>Results!B23</f>
        <v>3</v>
      </c>
      <c r="C25" s="10">
        <f>Results!D23</f>
        <v>0</v>
      </c>
      <c r="D25" s="4">
        <f>Results!E23</f>
        <v>5</v>
      </c>
      <c r="E25" s="10" t="e">
        <f t="shared" ref="E25:E30" si="6">CONFIDENCE(0.05, C25, D25)</f>
        <v>#NUM!</v>
      </c>
      <c r="F25" s="10" t="e">
        <f t="shared" ref="F25:F30" si="7">B25-E25</f>
        <v>#NUM!</v>
      </c>
      <c r="G25" s="10" t="e">
        <f t="shared" ref="G25:G30" si="8">B25+E25</f>
        <v>#NUM!</v>
      </c>
    </row>
    <row r="26" spans="1:7">
      <c r="A26" s="12">
        <v>22</v>
      </c>
      <c r="B26" s="10">
        <f>Results!B24</f>
        <v>2.6</v>
      </c>
      <c r="C26" s="10">
        <f>Results!D24</f>
        <v>0.54772255750516674</v>
      </c>
      <c r="D26" s="4">
        <f>Results!E24</f>
        <v>5</v>
      </c>
      <c r="E26" s="10">
        <f t="shared" si="6"/>
        <v>0.48009116763553139</v>
      </c>
      <c r="F26" s="10">
        <f t="shared" si="7"/>
        <v>2.1199088323644686</v>
      </c>
      <c r="G26" s="10">
        <f t="shared" si="8"/>
        <v>3.0800911676355316</v>
      </c>
    </row>
    <row r="27" spans="1:7">
      <c r="A27" s="12">
        <v>23</v>
      </c>
      <c r="B27" s="10">
        <f>Results!B25</f>
        <v>2.8</v>
      </c>
      <c r="C27" s="10">
        <f>Results!D25</f>
        <v>0.44721359549995715</v>
      </c>
      <c r="D27" s="4">
        <f>Results!E25</f>
        <v>5</v>
      </c>
      <c r="E27" s="10">
        <f t="shared" si="6"/>
        <v>0.39199279690801003</v>
      </c>
      <c r="F27" s="10">
        <f t="shared" si="7"/>
        <v>2.4080072030919899</v>
      </c>
      <c r="G27" s="10">
        <f t="shared" si="8"/>
        <v>3.1919927969080097</v>
      </c>
    </row>
    <row r="28" spans="1:7">
      <c r="A28" s="12">
        <v>24</v>
      </c>
      <c r="B28" s="10">
        <f>Results!B26</f>
        <v>2</v>
      </c>
      <c r="C28" s="10">
        <f>Results!D26</f>
        <v>0.70710678118654757</v>
      </c>
      <c r="D28" s="4">
        <f>Results!E26</f>
        <v>5</v>
      </c>
      <c r="E28" s="10">
        <f t="shared" si="6"/>
        <v>0.61979503230456146</v>
      </c>
      <c r="F28" s="10">
        <f t="shared" si="7"/>
        <v>1.3802049676954384</v>
      </c>
      <c r="G28" s="10">
        <f t="shared" si="8"/>
        <v>2.6197950323045616</v>
      </c>
    </row>
    <row r="29" spans="1:7">
      <c r="A29" s="12">
        <v>25</v>
      </c>
      <c r="B29" s="10">
        <f>Results!B27</f>
        <v>2.6</v>
      </c>
      <c r="C29" s="10">
        <f>Results!D27</f>
        <v>0.54772255750516674</v>
      </c>
      <c r="D29" s="4">
        <f>Results!E27</f>
        <v>5</v>
      </c>
      <c r="E29" s="10">
        <f t="shared" si="6"/>
        <v>0.48009116763553139</v>
      </c>
      <c r="F29" s="10">
        <f t="shared" si="7"/>
        <v>2.1199088323644686</v>
      </c>
      <c r="G29" s="10">
        <f t="shared" si="8"/>
        <v>3.0800911676355316</v>
      </c>
    </row>
    <row r="30" spans="1:7">
      <c r="A30" s="12">
        <v>26</v>
      </c>
      <c r="B30" s="10">
        <f>Results!B28</f>
        <v>2</v>
      </c>
      <c r="C30" s="10">
        <f>Results!D28</f>
        <v>0.70710678118654757</v>
      </c>
      <c r="D30" s="4">
        <f>Results!E28</f>
        <v>5</v>
      </c>
      <c r="E30" s="10">
        <f t="shared" si="6"/>
        <v>0.61979503230456146</v>
      </c>
      <c r="F30" s="10">
        <f t="shared" si="7"/>
        <v>1.3802049676954384</v>
      </c>
      <c r="G30" s="10">
        <f t="shared" si="8"/>
        <v>2.6197950323045616</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defaultColWidth="8.88671875" defaultRowHeight="14.4"/>
  <cols>
    <col min="2" max="2" width="39.88671875" customWidth="1"/>
    <col min="3" max="3" width="8.88671875" customWidth="1"/>
    <col min="10" max="10" width="18" customWidth="1"/>
    <col min="11" max="11" width="5.33203125" customWidth="1"/>
  </cols>
  <sheetData>
    <row r="1" spans="1:11" ht="82.2" customHeight="1">
      <c r="A1" s="158" t="s">
        <v>1283</v>
      </c>
      <c r="B1" s="152"/>
      <c r="C1" s="152"/>
      <c r="D1" s="152"/>
      <c r="E1" s="152"/>
      <c r="F1" s="152"/>
      <c r="G1" s="152"/>
      <c r="H1" s="152"/>
      <c r="I1" s="152"/>
      <c r="J1" s="152"/>
      <c r="K1" s="152"/>
    </row>
    <row r="2" spans="1:11">
      <c r="A2" s="74" t="s">
        <v>1289</v>
      </c>
      <c r="B2" s="75" t="s">
        <v>2</v>
      </c>
      <c r="C2" s="76">
        <v>1</v>
      </c>
      <c r="D2" s="78">
        <v>2</v>
      </c>
      <c r="E2" s="78">
        <v>3</v>
      </c>
      <c r="F2" s="78">
        <v>4</v>
      </c>
      <c r="G2" s="78">
        <v>5</v>
      </c>
      <c r="H2" s="78">
        <v>6</v>
      </c>
      <c r="I2" s="78">
        <v>7</v>
      </c>
      <c r="J2" s="57" t="s">
        <v>110</v>
      </c>
    </row>
    <row r="3" spans="1:11">
      <c r="A3" s="2">
        <v>1</v>
      </c>
      <c r="B3" s="1" t="str">
        <f>_xlfn.CONCAT(Results!F3,"/",Results!G3)</f>
        <v>incresioso/gradito</v>
      </c>
      <c r="C3" s="1">
        <f>COUNTIF(DT!A4:A1004,"-3")</f>
        <v>0</v>
      </c>
      <c r="D3" s="1">
        <f>COUNTIF(DT!A4:A1004,"-2")</f>
        <v>0</v>
      </c>
      <c r="E3" s="1">
        <f>COUNTIF(DT!A4:A1004,"-1")</f>
        <v>0</v>
      </c>
      <c r="F3" s="1">
        <f>COUNTIF(DT!A4:A1004,"0")</f>
        <v>0</v>
      </c>
      <c r="G3" s="1">
        <f>COUNTIF(DT!A4:A1004,"1")</f>
        <v>0</v>
      </c>
      <c r="H3" s="1">
        <f>COUNTIF(DT!A4:A1004,"2")</f>
        <v>4</v>
      </c>
      <c r="I3" s="1">
        <f>COUNTIF(DT!A4:A1004,"3")</f>
        <v>1</v>
      </c>
      <c r="J3" s="23" t="str">
        <f>Results!H3</f>
        <v>Attrattività</v>
      </c>
    </row>
    <row r="4" spans="1:11">
      <c r="A4" s="2">
        <v>2</v>
      </c>
      <c r="B4" s="1" t="str">
        <f>_xlfn.CONCAT(Results!F4,"/",Results!G4)</f>
        <v>incomprensibile/comprensibile</v>
      </c>
      <c r="C4" s="1">
        <f>COUNTIF(DT!B4:B1004,"-3")</f>
        <v>0</v>
      </c>
      <c r="D4" s="1">
        <f>COUNTIF(DT!B4:B1004,"-2")</f>
        <v>0</v>
      </c>
      <c r="E4" s="1">
        <f>COUNTIF(DT!B4:B1004,"-1")</f>
        <v>0</v>
      </c>
      <c r="F4" s="1">
        <f>COUNTIF(DT!B4:B1004,"0")</f>
        <v>0</v>
      </c>
      <c r="G4" s="1">
        <f>COUNTIF(DT!B4:B1004,"1")</f>
        <v>0</v>
      </c>
      <c r="H4" s="1">
        <f>COUNTIF(DT!B4:B1004,"2")</f>
        <v>2</v>
      </c>
      <c r="I4" s="1">
        <f>COUNTIF(DT!B4:B1004,"3")</f>
        <v>3</v>
      </c>
      <c r="J4" s="23" t="str">
        <f>Results!H4</f>
        <v>Apprendibilità</v>
      </c>
    </row>
    <row r="5" spans="1:11">
      <c r="A5" s="2">
        <v>3</v>
      </c>
      <c r="B5" s="1" t="str">
        <f>_xlfn.CONCAT(Results!G5,"/",Results!F5)</f>
        <v>privo di fantasia/creativo</v>
      </c>
      <c r="C5" s="1">
        <f>COUNTIF(DT!C4:C1004,"-3")</f>
        <v>0</v>
      </c>
      <c r="D5" s="1">
        <f>COUNTIF(DT!C4:C1004,"-2")</f>
        <v>0</v>
      </c>
      <c r="E5" s="1">
        <f>COUNTIF(DT!C4:C1004,"-1")</f>
        <v>0</v>
      </c>
      <c r="F5" s="1">
        <f>COUNTIF(DT!C4:C1004,"0")</f>
        <v>1</v>
      </c>
      <c r="G5" s="1">
        <f>COUNTIF(DT!C4:C1004,"1")</f>
        <v>1</v>
      </c>
      <c r="H5" s="1">
        <f>COUNTIF(DT!C4:C1004,"2")</f>
        <v>2</v>
      </c>
      <c r="I5" s="1">
        <f>COUNTIF(DT!C4:C1004,"3")</f>
        <v>1</v>
      </c>
      <c r="J5" s="23" t="str">
        <f>Results!H5</f>
        <v>Originalità</v>
      </c>
    </row>
    <row r="6" spans="1:11">
      <c r="A6" s="2">
        <v>4</v>
      </c>
      <c r="B6" s="1" t="str">
        <f>_xlfn.CONCAT(Results!G6,"/",Results!F6)</f>
        <v xml:space="preserve">difficile da capire/facile da capire  </v>
      </c>
      <c r="C6" s="1">
        <f>COUNTIF(DT!D4:D1004,"-3")</f>
        <v>0</v>
      </c>
      <c r="D6" s="1">
        <f>COUNTIF(DT!D4:D1004,"-2")</f>
        <v>0</v>
      </c>
      <c r="E6" s="1">
        <f>COUNTIF(DT!D4:D1004,"-1")</f>
        <v>0</v>
      </c>
      <c r="F6" s="1">
        <f>COUNTIF(DT!D4:D1004,"0")</f>
        <v>0</v>
      </c>
      <c r="G6" s="1">
        <f>COUNTIF(DT!D4:D1004,"1")</f>
        <v>0</v>
      </c>
      <c r="H6" s="1">
        <f>COUNTIF(DT!D4:D1004,"2")</f>
        <v>0</v>
      </c>
      <c r="I6" s="1">
        <f>COUNTIF(DT!D4:D1004,"3")</f>
        <v>5</v>
      </c>
      <c r="J6" s="23" t="str">
        <f>Results!H6</f>
        <v>Apprendibilità</v>
      </c>
    </row>
    <row r="7" spans="1:11">
      <c r="A7" s="2">
        <v>5</v>
      </c>
      <c r="B7" s="1" t="str">
        <f>_xlfn.CONCAT(Results!G7,"/",Results!F7)</f>
        <v>di poco valore/di grande valore</v>
      </c>
      <c r="C7" s="1">
        <f>COUNTIF(DT!E4:E1004,"-3")</f>
        <v>0</v>
      </c>
      <c r="D7" s="1">
        <f>COUNTIF(DT!E4:E1004,"-2")</f>
        <v>0</v>
      </c>
      <c r="E7" s="1">
        <f>COUNTIF(DT!E4:E1004,"-1")</f>
        <v>0</v>
      </c>
      <c r="F7" s="1">
        <f>COUNTIF(DT!E4:E1004,"0")</f>
        <v>1</v>
      </c>
      <c r="G7" s="1">
        <f>COUNTIF(DT!E4:E1004,"1")</f>
        <v>0</v>
      </c>
      <c r="H7" s="1">
        <f>COUNTIF(DT!E4:E1004,"2")</f>
        <v>2</v>
      </c>
      <c r="I7" s="1">
        <f>COUNTIF(DT!E4:E1004,"3")</f>
        <v>2</v>
      </c>
      <c r="J7" s="24" t="str">
        <f>Results!H7</f>
        <v>Stimolazione</v>
      </c>
    </row>
    <row r="8" spans="1:11">
      <c r="A8" s="2">
        <v>6</v>
      </c>
      <c r="B8" s="1" t="str">
        <f>_xlfn.CONCAT(Results!F8,"/",Results!G8)</f>
        <v>noioso/appassionante</v>
      </c>
      <c r="C8" s="1">
        <f>COUNTIF(DT!F4:F1004,"-3")</f>
        <v>0</v>
      </c>
      <c r="D8" s="1">
        <f>COUNTIF(DT!F4:F1004,"-2")</f>
        <v>0</v>
      </c>
      <c r="E8" s="1">
        <f>COUNTIF(DT!F4:F1004,"-1")</f>
        <v>0</v>
      </c>
      <c r="F8" s="1">
        <f>COUNTIF(DT!F4:F1004,"0")</f>
        <v>0</v>
      </c>
      <c r="G8" s="1">
        <f>COUNTIF(DT!F4:F1004,"1")</f>
        <v>3</v>
      </c>
      <c r="H8" s="1">
        <f>COUNTIF(DT!F4:F1004,"2")</f>
        <v>2</v>
      </c>
      <c r="I8" s="1">
        <f>COUNTIF(DT!F4:F1004,"3")</f>
        <v>0</v>
      </c>
      <c r="J8" s="24" t="str">
        <f>Results!H8</f>
        <v>Stimolazione</v>
      </c>
    </row>
    <row r="9" spans="1:11">
      <c r="A9" s="2">
        <v>7</v>
      </c>
      <c r="B9" s="1" t="str">
        <f>_xlfn.CONCAT(Results!F9,"/",Results!G9)</f>
        <v>non interessante/interessante</v>
      </c>
      <c r="C9" s="1">
        <f>COUNTIF(DT!G4:G1004,"-3")</f>
        <v>0</v>
      </c>
      <c r="D9" s="1">
        <f>COUNTIF(DT!G4:G1004,"-2")</f>
        <v>0</v>
      </c>
      <c r="E9" s="1">
        <f>COUNTIF(DT!G4:G1004,"-1")</f>
        <v>0</v>
      </c>
      <c r="F9" s="1">
        <f>COUNTIF(DT!G4:G1004,"0")</f>
        <v>0</v>
      </c>
      <c r="G9" s="1">
        <f>COUNTIF(DT!G4:G1004,"1")</f>
        <v>1</v>
      </c>
      <c r="H9" s="1">
        <f>COUNTIF(DT!G4:G1004,"2")</f>
        <v>3</v>
      </c>
      <c r="I9" s="1">
        <f>COUNTIF(DT!G4:G1004,"3")</f>
        <v>1</v>
      </c>
      <c r="J9" s="24" t="str">
        <f>Results!H9</f>
        <v>Stimolazione</v>
      </c>
    </row>
    <row r="10" spans="1:11">
      <c r="A10" s="2">
        <v>8</v>
      </c>
      <c r="B10" s="1" t="str">
        <f>_xlfn.CONCAT(Results!F10,"/",Results!G10)</f>
        <v>imprevedibile/prevedibile</v>
      </c>
      <c r="C10" s="1">
        <f>COUNTIF(DT!H4:H1004,"-3")</f>
        <v>0</v>
      </c>
      <c r="D10" s="1">
        <f>COUNTIF(DT!H4:H1004,"-2")</f>
        <v>0</v>
      </c>
      <c r="E10" s="1">
        <f>COUNTIF(DT!H4:H1004,"-1")</f>
        <v>0</v>
      </c>
      <c r="F10" s="1">
        <f>COUNTIF(DT!H4:H1004,"0")</f>
        <v>0</v>
      </c>
      <c r="G10" s="1">
        <f>COUNTIF(DT!H4:H1004,"1")</f>
        <v>1</v>
      </c>
      <c r="H10" s="1">
        <f>COUNTIF(DT!H4:H1004,"2")</f>
        <v>2</v>
      </c>
      <c r="I10" s="1">
        <f>COUNTIF(DT!H4:H1004,"3")</f>
        <v>2</v>
      </c>
      <c r="J10" s="23" t="str">
        <f>Results!H10</f>
        <v>Controllabilità</v>
      </c>
    </row>
    <row r="11" spans="1:11">
      <c r="A11" s="2">
        <v>9</v>
      </c>
      <c r="B11" s="1" t="str">
        <f>_xlfn.CONCAT(Results!G11,"/",Results!F11)</f>
        <v>lento/veloce</v>
      </c>
      <c r="C11" s="1">
        <f>COUNTIF(DT!I4:I1004,"-3")</f>
        <v>0</v>
      </c>
      <c r="D11" s="1">
        <f>COUNTIF(DT!I4:I1004,"-2")</f>
        <v>0</v>
      </c>
      <c r="E11" s="1">
        <f>COUNTIF(DT!I4:I1004,"-1")</f>
        <v>0</v>
      </c>
      <c r="F11" s="1">
        <f>COUNTIF(DT!I4:I1004,"0")</f>
        <v>0</v>
      </c>
      <c r="G11" s="1">
        <f>COUNTIF(DT!I4:I1004,"1")</f>
        <v>1</v>
      </c>
      <c r="H11" s="1">
        <f>COUNTIF(DT!I4:I1004,"2")</f>
        <v>3</v>
      </c>
      <c r="I11" s="1">
        <f>COUNTIF(DT!I4:I1004,"3")</f>
        <v>1</v>
      </c>
      <c r="J11" s="23" t="str">
        <f>Results!H11</f>
        <v>Efficienca</v>
      </c>
    </row>
    <row r="12" spans="1:11">
      <c r="A12" s="2">
        <v>10</v>
      </c>
      <c r="B12" s="1" t="str">
        <f>_xlfn.CONCAT(Results!G12,"/",Results!F12)</f>
        <v>convenzionale/originale</v>
      </c>
      <c r="C12" s="1">
        <f>COUNTIF(DT!J4:J1004,"-3")</f>
        <v>0</v>
      </c>
      <c r="D12" s="1">
        <f>COUNTIF(DT!J4:J1004,"-2")</f>
        <v>0</v>
      </c>
      <c r="E12" s="1">
        <f>COUNTIF(DT!J4:J1004,"-1")</f>
        <v>0</v>
      </c>
      <c r="F12" s="1">
        <f>COUNTIF(DT!J4:J1004,"0")</f>
        <v>0</v>
      </c>
      <c r="G12" s="1">
        <f>COUNTIF(DT!J4:J1004,"1")</f>
        <v>2</v>
      </c>
      <c r="H12" s="1">
        <f>COUNTIF(DT!J4:J1004,"2")</f>
        <v>3</v>
      </c>
      <c r="I12" s="1">
        <f>COUNTIF(DT!J4:J1004,"3")</f>
        <v>0</v>
      </c>
      <c r="J12" s="23" t="str">
        <f>Results!H12</f>
        <v>Originalità</v>
      </c>
    </row>
    <row r="13" spans="1:11">
      <c r="A13" s="2">
        <v>11</v>
      </c>
      <c r="B13" s="1" t="str">
        <f>_xlfn.CONCAT(Results!F13,"/",Results!G13)</f>
        <v>ostruttiva/di supporto</v>
      </c>
      <c r="C13" s="1">
        <f>COUNTIF(DT!K4:K1004,"-3")</f>
        <v>0</v>
      </c>
      <c r="D13" s="1">
        <f>COUNTIF(DT!K4:K1004,"-2")</f>
        <v>0</v>
      </c>
      <c r="E13" s="1">
        <f>COUNTIF(DT!K4:K1004,"-1")</f>
        <v>0</v>
      </c>
      <c r="F13" s="1">
        <f>COUNTIF(DT!K4:K1004,"0")</f>
        <v>0</v>
      </c>
      <c r="G13" s="1">
        <f>COUNTIF(DT!K4:K1004,"1")</f>
        <v>0</v>
      </c>
      <c r="H13" s="1">
        <f>COUNTIF(DT!K4:K1004,"2")</f>
        <v>4</v>
      </c>
      <c r="I13" s="1">
        <f>COUNTIF(DT!K4:K1004,"3")</f>
        <v>1</v>
      </c>
      <c r="J13" s="23" t="str">
        <f>Results!H13</f>
        <v>Controllabilità</v>
      </c>
    </row>
    <row r="14" spans="1:11">
      <c r="A14" s="2">
        <v>12</v>
      </c>
      <c r="B14" s="1" t="str">
        <f>_xlfn.CONCAT(Results!G14,"/",Results!F14)</f>
        <v>male/bene</v>
      </c>
      <c r="C14" s="1">
        <f>COUNTIF(DT!L4:L1004,"-3")</f>
        <v>0</v>
      </c>
      <c r="D14" s="1">
        <f>COUNTIF(DT!L4:L1004,"-2")</f>
        <v>0</v>
      </c>
      <c r="E14" s="1">
        <f>COUNTIF(DT!L4:L1004,"-1")</f>
        <v>0</v>
      </c>
      <c r="F14" s="1">
        <f>COUNTIF(DT!L4:L1004,"0")</f>
        <v>0</v>
      </c>
      <c r="G14" s="1">
        <f>COUNTIF(DT!L4:L1004,"1")</f>
        <v>0</v>
      </c>
      <c r="H14" s="1">
        <f>COUNTIF(DT!L4:L1004,"2")</f>
        <v>1</v>
      </c>
      <c r="I14" s="1">
        <f>COUNTIF(DT!L4:L1004,"3")</f>
        <v>4</v>
      </c>
      <c r="J14" s="23" t="str">
        <f>Results!H14</f>
        <v>Attrattività</v>
      </c>
    </row>
    <row r="15" spans="1:11">
      <c r="A15" s="2">
        <v>13</v>
      </c>
      <c r="B15" s="1" t="str">
        <f>_xlfn.CONCAT(Results!F15,"/",Results!G15)</f>
        <v>complicato/facile</v>
      </c>
      <c r="C15" s="1">
        <f>COUNTIF(DT!M4:M1004,"-3")</f>
        <v>0</v>
      </c>
      <c r="D15" s="1">
        <f>COUNTIF(DT!M4:M1004,"-2")</f>
        <v>0</v>
      </c>
      <c r="E15" s="1">
        <f>COUNTIF(DT!M4:M1004,"-1")</f>
        <v>0</v>
      </c>
      <c r="F15" s="1">
        <f>COUNTIF(DT!M4:M1004,"0")</f>
        <v>0</v>
      </c>
      <c r="G15" s="1">
        <f>COUNTIF(DT!M4:M1004,"1")</f>
        <v>0</v>
      </c>
      <c r="H15" s="1">
        <f>COUNTIF(DT!M4:M1004,"2")</f>
        <v>1</v>
      </c>
      <c r="I15" s="1">
        <f>COUNTIF(DT!M4:M1004,"3")</f>
        <v>4</v>
      </c>
      <c r="J15" s="23" t="str">
        <f>Results!H15</f>
        <v>Apprendibilità</v>
      </c>
    </row>
    <row r="16" spans="1:11">
      <c r="A16" s="2">
        <v>14</v>
      </c>
      <c r="B16" s="1" t="str">
        <f>_xlfn.CONCAT(Results!F16,"/",Results!G16)</f>
        <v>repellente/attraente</v>
      </c>
      <c r="C16" s="1">
        <f>COUNTIF(DT!N4:N1004,"-3")</f>
        <v>0</v>
      </c>
      <c r="D16" s="1">
        <f>COUNTIF(DT!N4:N1004,"-2")</f>
        <v>0</v>
      </c>
      <c r="E16" s="1">
        <f>COUNTIF(DT!N4:N1004,"-1")</f>
        <v>0</v>
      </c>
      <c r="F16" s="1">
        <f>COUNTIF(DT!N4:N1004,"0")</f>
        <v>0</v>
      </c>
      <c r="G16" s="1">
        <f>COUNTIF(DT!N4:N1004,"1")</f>
        <v>2</v>
      </c>
      <c r="H16" s="1">
        <f>COUNTIF(DT!N4:N1004,"2")</f>
        <v>3</v>
      </c>
      <c r="I16" s="1">
        <f>COUNTIF(DT!N4:N1004,"3")</f>
        <v>0</v>
      </c>
      <c r="J16" s="23" t="str">
        <f>Results!H16</f>
        <v>Attrattività</v>
      </c>
    </row>
    <row r="17" spans="1:10">
      <c r="A17" s="2">
        <v>15</v>
      </c>
      <c r="B17" s="1" t="str">
        <f>_xlfn.CONCAT(Results!F17,"/",Results!G17)</f>
        <v>usuale/moderno</v>
      </c>
      <c r="C17" s="1">
        <f>COUNTIF(DT!O4:O1004,"-3")</f>
        <v>0</v>
      </c>
      <c r="D17" s="1">
        <f>COUNTIF(DT!O4:O1004,"-2")</f>
        <v>0</v>
      </c>
      <c r="E17" s="1">
        <f>COUNTIF(DT!O4:O1004,"-1")</f>
        <v>0</v>
      </c>
      <c r="F17" s="1">
        <f>COUNTIF(DT!O4:O1004,"0")</f>
        <v>0</v>
      </c>
      <c r="G17" s="1">
        <f>COUNTIF(DT!O4:O1004,"1")</f>
        <v>1</v>
      </c>
      <c r="H17" s="1">
        <f>COUNTIF(DT!O4:O1004,"2")</f>
        <v>3</v>
      </c>
      <c r="I17" s="1">
        <f>COUNTIF(DT!O4:O1004,"3")</f>
        <v>1</v>
      </c>
      <c r="J17" s="23" t="str">
        <f>Results!H17</f>
        <v>Originalità</v>
      </c>
    </row>
    <row r="18" spans="1:10">
      <c r="A18" s="2">
        <v>16</v>
      </c>
      <c r="B18" s="1" t="str">
        <f>_xlfn.CONCAT(Results!F18,"/",Results!G18)</f>
        <v>sgradevole/piacevole</v>
      </c>
      <c r="C18" s="1">
        <f>COUNTIF(DT!P4:P1004,"-3")</f>
        <v>0</v>
      </c>
      <c r="D18" s="1">
        <f>COUNTIF(DT!P4:P1004,"-2")</f>
        <v>0</v>
      </c>
      <c r="E18" s="1">
        <f>COUNTIF(DT!P4:P1004,"-1")</f>
        <v>0</v>
      </c>
      <c r="F18" s="1">
        <f>COUNTIF(DT!P4:P1004,"0")</f>
        <v>0</v>
      </c>
      <c r="G18" s="1">
        <f>COUNTIF(DT!P4:P1004,"1")</f>
        <v>0</v>
      </c>
      <c r="H18" s="1">
        <f>COUNTIF(DT!P4:P1004,"2")</f>
        <v>3</v>
      </c>
      <c r="I18" s="1">
        <f>COUNTIF(DT!P4:P1004,"3")</f>
        <v>2</v>
      </c>
      <c r="J18" s="23" t="str">
        <f>Results!H18</f>
        <v>Attrattività</v>
      </c>
    </row>
    <row r="19" spans="1:10">
      <c r="A19" s="2">
        <v>17</v>
      </c>
      <c r="B19" s="1" t="str">
        <f>_xlfn.CONCAT(Results!G19,"/",Results!F19)</f>
        <v>insicuro/sicuro</v>
      </c>
      <c r="C19" s="1">
        <f>COUNTIF(DT!Q4:Q1004,"-3")</f>
        <v>0</v>
      </c>
      <c r="D19" s="1">
        <f>COUNTIF(DT!Q4:Q1004,"-2")</f>
        <v>0</v>
      </c>
      <c r="E19" s="1">
        <f>COUNTIF(DT!Q4:Q1004,"-1")</f>
        <v>0</v>
      </c>
      <c r="F19" s="1">
        <f>COUNTIF(DT!Q4:Q1004,"0")</f>
        <v>1</v>
      </c>
      <c r="G19" s="1">
        <f>COUNTIF(DT!Q4:Q1004,"1")</f>
        <v>0</v>
      </c>
      <c r="H19" s="1">
        <f>COUNTIF(DT!Q4:Q1004,"2")</f>
        <v>2</v>
      </c>
      <c r="I19" s="1">
        <f>COUNTIF(DT!Q4:Q1004,"3")</f>
        <v>2</v>
      </c>
      <c r="J19" s="23" t="str">
        <f>Results!H19</f>
        <v>Controllabilità</v>
      </c>
    </row>
    <row r="20" spans="1:10">
      <c r="A20" s="2">
        <v>18</v>
      </c>
      <c r="B20" s="1" t="str">
        <f>_xlfn.CONCAT(Results!G20,"/",Results!F20)</f>
        <v>soporifero/attivante</v>
      </c>
      <c r="C20" s="1">
        <f>COUNTIF(DT!R4:R1004,"-3")</f>
        <v>0</v>
      </c>
      <c r="D20" s="1">
        <f>COUNTIF(DT!R4:R1004,"-2")</f>
        <v>0</v>
      </c>
      <c r="E20" s="1">
        <f>COUNTIF(DT!R4:R1004,"-1")</f>
        <v>0</v>
      </c>
      <c r="F20" s="1">
        <f>COUNTIF(DT!R4:R1004,"0")</f>
        <v>0</v>
      </c>
      <c r="G20" s="1">
        <f>COUNTIF(DT!R4:R1004,"1")</f>
        <v>2</v>
      </c>
      <c r="H20" s="1">
        <f>COUNTIF(DT!R4:R1004,"2")</f>
        <v>2</v>
      </c>
      <c r="I20" s="1">
        <f>COUNTIF(DT!R4:R1004,"3")</f>
        <v>1</v>
      </c>
      <c r="J20" s="24" t="str">
        <f>Results!H20</f>
        <v>Stimolazione</v>
      </c>
    </row>
    <row r="21" spans="1:10">
      <c r="A21" s="2">
        <v>19</v>
      </c>
      <c r="B21" s="1" t="str">
        <f>_xlfn.CONCAT(Results!G21,"/",Results!F21)</f>
        <v>non aspettativo/aspettativo</v>
      </c>
      <c r="C21" s="1">
        <f>COUNTIF(DT!S4:S1004,"-3")</f>
        <v>0</v>
      </c>
      <c r="D21" s="1">
        <f>COUNTIF(DT!S4:S1004,"-2")</f>
        <v>0</v>
      </c>
      <c r="E21" s="1">
        <f>COUNTIF(DT!S4:S1004,"-1")</f>
        <v>0</v>
      </c>
      <c r="F21" s="1">
        <f>COUNTIF(DT!S4:S1004,"0")</f>
        <v>0</v>
      </c>
      <c r="G21" s="1">
        <f>COUNTIF(DT!S4:S1004,"1")</f>
        <v>1</v>
      </c>
      <c r="H21" s="1">
        <f>COUNTIF(DT!S4:S1004,"2")</f>
        <v>2</v>
      </c>
      <c r="I21" s="1">
        <f>COUNTIF(DT!S4:S1004,"3")</f>
        <v>2</v>
      </c>
      <c r="J21" s="23" t="str">
        <f>Results!H21</f>
        <v>Controllabilità</v>
      </c>
    </row>
    <row r="22" spans="1:10">
      <c r="A22" s="2">
        <v>20</v>
      </c>
      <c r="B22" s="1" t="str">
        <f>_xlfn.CONCAT(Results!F22,"/",Results!G22)</f>
        <v>inefficiente/efficiente</v>
      </c>
      <c r="C22" s="1">
        <f>COUNTIF(DT!T4:T1004,"-3")</f>
        <v>0</v>
      </c>
      <c r="D22" s="1">
        <f>COUNTIF(DT!T4:T1004,"-2")</f>
        <v>0</v>
      </c>
      <c r="E22" s="1">
        <f>COUNTIF(DT!T4:T1004,"-1")</f>
        <v>0</v>
      </c>
      <c r="F22" s="1">
        <f>COUNTIF(DT!T4:T1004,"0")</f>
        <v>0</v>
      </c>
      <c r="G22" s="1">
        <f>COUNTIF(DT!T4:T1004,"1")</f>
        <v>0</v>
      </c>
      <c r="H22" s="1">
        <f>COUNTIF(DT!T4:T1004,"2")</f>
        <v>1</v>
      </c>
      <c r="I22" s="1">
        <f>COUNTIF(DT!T4:T1004,"3")</f>
        <v>4</v>
      </c>
      <c r="J22" s="23" t="str">
        <f>Results!H22</f>
        <v>Efficienca</v>
      </c>
    </row>
    <row r="23" spans="1:10">
      <c r="A23" s="2">
        <v>21</v>
      </c>
      <c r="B23" s="1" t="str">
        <f>_xlfn.CONCAT(Results!G23,"/",Results!F23)</f>
        <v>confuso/chiaro</v>
      </c>
      <c r="C23" s="1">
        <f>COUNTIF(DT!U4:U1004,"-3")</f>
        <v>0</v>
      </c>
      <c r="D23" s="1">
        <f>COUNTIF(DT!U4:U1004,"-2")</f>
        <v>0</v>
      </c>
      <c r="E23" s="1">
        <f>COUNTIF(DT!U4:U1004,"-1")</f>
        <v>0</v>
      </c>
      <c r="F23" s="1">
        <f>COUNTIF(DT!U4:U1004,"0")</f>
        <v>0</v>
      </c>
      <c r="G23" s="1">
        <f>COUNTIF(DT!U4:U1004,"1")</f>
        <v>0</v>
      </c>
      <c r="H23" s="1">
        <f>COUNTIF(DT!U4:U1004,"2")</f>
        <v>0</v>
      </c>
      <c r="I23" s="1">
        <f>COUNTIF(DT!U4:U1004,"3")</f>
        <v>5</v>
      </c>
      <c r="J23" s="23" t="str">
        <f>Results!H23</f>
        <v>Apprendibilità</v>
      </c>
    </row>
    <row r="24" spans="1:10">
      <c r="A24" s="2">
        <v>22</v>
      </c>
      <c r="B24" s="1" t="str">
        <f>_xlfn.CONCAT(Results!F24,"/",Results!G24)</f>
        <v>non pragmatico/pragmatico</v>
      </c>
      <c r="C24" s="1">
        <f>COUNTIF(DT!V4:V1004,"-3")</f>
        <v>0</v>
      </c>
      <c r="D24" s="1">
        <f>COUNTIF(DT!V4:V1004,"-2")</f>
        <v>0</v>
      </c>
      <c r="E24" s="1">
        <f>COUNTIF(DT!V4:V1004,"-1")</f>
        <v>0</v>
      </c>
      <c r="F24" s="1">
        <f>COUNTIF(DT!V4:V1004,"0")</f>
        <v>0</v>
      </c>
      <c r="G24" s="1">
        <f>COUNTIF(DT!V4:V1004,"1")</f>
        <v>0</v>
      </c>
      <c r="H24" s="1">
        <f>COUNTIF(DT!V4:V1004,"2")</f>
        <v>2</v>
      </c>
      <c r="I24" s="1">
        <f>COUNTIF(DT!V4:V1004,"3")</f>
        <v>3</v>
      </c>
      <c r="J24" s="23" t="str">
        <f>Results!H24</f>
        <v>Efficienca</v>
      </c>
    </row>
    <row r="25" spans="1:10">
      <c r="A25" s="2">
        <v>23</v>
      </c>
      <c r="B25" s="1" t="str">
        <f>_xlfn.CONCAT(Results!G25,"/",Results!F25)</f>
        <v>sovraccarico/ordinato</v>
      </c>
      <c r="C25" s="1">
        <f>COUNTIF(DT!W4:W1004,"-3")</f>
        <v>0</v>
      </c>
      <c r="D25" s="1">
        <f>COUNTIF(DT!W4:W1004,"-2")</f>
        <v>0</v>
      </c>
      <c r="E25" s="1">
        <f>COUNTIF(DT!W4:W1004,"-1")</f>
        <v>0</v>
      </c>
      <c r="F25" s="1">
        <f>COUNTIF(DT!W4:W1004,"0")</f>
        <v>0</v>
      </c>
      <c r="G25" s="1">
        <f>COUNTIF(DT!W4:W1004,"1")</f>
        <v>0</v>
      </c>
      <c r="H25" s="1">
        <f>COUNTIF(DT!W4:W1004,"2")</f>
        <v>1</v>
      </c>
      <c r="I25" s="1">
        <f>COUNTIF(DT!W4:W1004,"3")</f>
        <v>4</v>
      </c>
      <c r="J25" s="23" t="str">
        <f>Results!H25</f>
        <v>Efficienca</v>
      </c>
    </row>
    <row r="26" spans="1:10">
      <c r="A26" s="2">
        <v>24</v>
      </c>
      <c r="B26" s="1" t="str">
        <f>_xlfn.CONCAT(Results!G26,"/",Results!F26)</f>
        <v>non attrattivo/attrattivo</v>
      </c>
      <c r="C26" s="1">
        <f>COUNTIF(DT!X4:X1004,"-3")</f>
        <v>0</v>
      </c>
      <c r="D26" s="1">
        <f>COUNTIF(DT!X4:X1004,"-2")</f>
        <v>0</v>
      </c>
      <c r="E26" s="1">
        <f>COUNTIF(DT!X4:X1004,"-1")</f>
        <v>0</v>
      </c>
      <c r="F26" s="1">
        <f>COUNTIF(DT!X4:X1004,"0")</f>
        <v>0</v>
      </c>
      <c r="G26" s="1">
        <f>COUNTIF(DT!X4:X1004,"1")</f>
        <v>1</v>
      </c>
      <c r="H26" s="1">
        <f>COUNTIF(DT!X4:X1004,"2")</f>
        <v>3</v>
      </c>
      <c r="I26" s="1">
        <f>COUNTIF(DT!X4:X1004,"3")</f>
        <v>1</v>
      </c>
      <c r="J26" s="23" t="str">
        <f>Results!H26</f>
        <v>Attrattività</v>
      </c>
    </row>
    <row r="27" spans="1:10">
      <c r="A27" s="2">
        <v>25</v>
      </c>
      <c r="B27" s="1" t="str">
        <f>_xlfn.CONCAT(Results!G27,"/",Results!F27)</f>
        <v>antipatico/simpatico</v>
      </c>
      <c r="C27" s="1">
        <f>COUNTIF(DT!Y4:Y1004,"-3")</f>
        <v>0</v>
      </c>
      <c r="D27" s="1">
        <f>COUNTIF(DT!Y4:Y1004,"-2")</f>
        <v>0</v>
      </c>
      <c r="E27" s="1">
        <f>COUNTIF(DT!Y4:Y1004,"-1")</f>
        <v>0</v>
      </c>
      <c r="F27" s="1">
        <f>COUNTIF(DT!Y4:Y1004,"0")</f>
        <v>0</v>
      </c>
      <c r="G27" s="1">
        <f>COUNTIF(DT!Y4:Y1004,"1")</f>
        <v>0</v>
      </c>
      <c r="H27" s="1">
        <f>COUNTIF(DT!Y4:Y1004,"2")</f>
        <v>2</v>
      </c>
      <c r="I27" s="1">
        <f>COUNTIF(DT!Y4:Y1004,"3")</f>
        <v>3</v>
      </c>
      <c r="J27" s="23" t="str">
        <f>Results!H27</f>
        <v>Attrattività</v>
      </c>
    </row>
    <row r="28" spans="1:10">
      <c r="A28" s="2">
        <v>26</v>
      </c>
      <c r="B28" s="1" t="str">
        <f>_xlfn.CONCAT(Results!F28,"/",Results!G28)</f>
        <v>conservativo/innovativo</v>
      </c>
      <c r="C28" s="1">
        <f>COUNTIF(DT!Z4:Z1004,"-3")</f>
        <v>0</v>
      </c>
      <c r="D28" s="1">
        <f>COUNTIF(DT!Z4:Z1004,"-2")</f>
        <v>0</v>
      </c>
      <c r="E28" s="1">
        <f>COUNTIF(DT!Z4:Z1004,"-1")</f>
        <v>0</v>
      </c>
      <c r="F28" s="1">
        <f>COUNTIF(DT!Z4:Z1004,"0")</f>
        <v>0</v>
      </c>
      <c r="G28" s="1">
        <f>COUNTIF(DT!Z4:Z1004,"1")</f>
        <v>1</v>
      </c>
      <c r="H28" s="1">
        <f>COUNTIF(DT!Z4:Z1004,"2")</f>
        <v>3</v>
      </c>
      <c r="I28" s="1">
        <f>COUNTIF(DT!Z4:Z1004,"3")</f>
        <v>1</v>
      </c>
      <c r="J28" s="23" t="str">
        <f>Results!H28</f>
        <v>Originalità</v>
      </c>
    </row>
  </sheetData>
  <mergeCells count="1">
    <mergeCell ref="A1:K1"/>
  </mergeCells>
  <pageMargins left="0.7" right="0.7" top="0.75" bottom="0.75" header="0.3" footer="0.3"/>
  <pageSetup orientation="portrait" r:id="rId1"/>
  <customProperties>
    <customPr name="EpmWorksheetKeyString_GUID" r:id="rId2"/>
    <customPr name="IbpWorksheetKeyString_GUID" r:id="rId3"/>
  </customProperties>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defaultColWidth="9.109375" defaultRowHeight="14.4"/>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55.2" customHeight="1">
      <c r="A1" s="139" t="s">
        <v>1278</v>
      </c>
      <c r="B1" s="164"/>
      <c r="C1" s="164"/>
      <c r="D1" s="164"/>
      <c r="E1" s="164"/>
      <c r="F1" s="164"/>
      <c r="G1" s="164"/>
      <c r="H1" s="164"/>
      <c r="I1" s="164"/>
      <c r="J1" s="164"/>
      <c r="K1" s="164"/>
      <c r="L1" s="164"/>
      <c r="M1" s="164"/>
      <c r="N1" s="164"/>
      <c r="O1" s="164"/>
      <c r="P1" s="164"/>
      <c r="Q1" s="164"/>
      <c r="R1" s="164"/>
    </row>
    <row r="2" spans="1:18" ht="18.600000000000001" customHeight="1">
      <c r="A2" s="43"/>
      <c r="B2" s="44"/>
      <c r="C2" s="44"/>
      <c r="D2" s="44"/>
      <c r="E2" s="44"/>
      <c r="F2" s="44"/>
      <c r="G2" s="44"/>
      <c r="H2" s="44"/>
      <c r="I2" s="44"/>
      <c r="J2" s="44"/>
      <c r="K2" s="44"/>
      <c r="L2" s="44"/>
      <c r="M2" s="44"/>
      <c r="N2" s="44"/>
      <c r="O2" s="44"/>
      <c r="P2" s="44"/>
      <c r="Q2" s="44"/>
      <c r="R2" s="44"/>
    </row>
    <row r="3" spans="1:18" ht="172.95" customHeight="1">
      <c r="A3" s="165" t="s">
        <v>1464</v>
      </c>
      <c r="B3" s="158"/>
      <c r="C3" s="158"/>
      <c r="D3" s="158"/>
      <c r="E3" s="158"/>
      <c r="F3" s="158"/>
      <c r="G3" s="158"/>
      <c r="H3" s="158"/>
      <c r="I3" s="158"/>
      <c r="J3" s="158"/>
      <c r="K3" s="158"/>
      <c r="L3" s="158"/>
      <c r="M3" s="158"/>
      <c r="N3" s="158"/>
      <c r="O3" s="158"/>
      <c r="P3" s="158"/>
      <c r="Q3" s="158"/>
      <c r="R3" s="44"/>
    </row>
    <row r="5" spans="1:18">
      <c r="A5" s="143" t="str">
        <f>VLOOKUP(Read_First!B5,Items!A1:BI50,54,FALSE)</f>
        <v>Attrattività</v>
      </c>
      <c r="B5" s="143"/>
      <c r="D5" s="147" t="str">
        <f>VLOOKUP(Read_First!B5,Items!A1:BI50,55,FALSE)</f>
        <v>Apprendibilità</v>
      </c>
      <c r="E5" s="147"/>
      <c r="G5" s="147" t="str">
        <f>VLOOKUP(Read_First!B5,Items!A1:BI50,56,FALSE)</f>
        <v>Efficienca</v>
      </c>
      <c r="H5" s="147"/>
      <c r="J5" s="147" t="str">
        <f>VLOOKUP(Read_First!B5,Items!A1:BI50,57,FALSE)</f>
        <v>Controllabilità</v>
      </c>
      <c r="K5" s="147"/>
      <c r="M5" s="147" t="str">
        <f>VLOOKUP(Read_First!B5,Items!A1:BI50,58,FALSE)</f>
        <v>Stimolazione</v>
      </c>
      <c r="N5" s="147"/>
      <c r="P5" s="147" t="str">
        <f>VLOOKUP(Read_First!B5,Items!A1:BI50,59,FALSE)</f>
        <v>Originalità</v>
      </c>
      <c r="Q5" s="147"/>
    </row>
    <row r="6" spans="1:18">
      <c r="A6" s="107" t="s">
        <v>0</v>
      </c>
      <c r="B6" s="108" t="s">
        <v>115</v>
      </c>
      <c r="D6" s="107" t="s">
        <v>0</v>
      </c>
      <c r="E6" s="109" t="s">
        <v>115</v>
      </c>
      <c r="G6" s="103" t="s">
        <v>0</v>
      </c>
      <c r="H6" s="109" t="s">
        <v>115</v>
      </c>
      <c r="J6" s="105" t="s">
        <v>0</v>
      </c>
      <c r="K6" s="109" t="s">
        <v>115</v>
      </c>
      <c r="M6" s="107" t="s">
        <v>0</v>
      </c>
      <c r="N6" s="109" t="s">
        <v>115</v>
      </c>
      <c r="P6" s="107" t="s">
        <v>0</v>
      </c>
      <c r="Q6" s="109" t="s">
        <v>115</v>
      </c>
    </row>
    <row r="7" spans="1:18">
      <c r="A7" s="80" t="s">
        <v>36</v>
      </c>
      <c r="B7" s="81">
        <f>CORREL(DT!A4:A1004,DT!L4:L1004)</f>
        <v>0.25000000000000011</v>
      </c>
      <c r="D7" s="80" t="s">
        <v>5</v>
      </c>
      <c r="E7" s="81" t="e">
        <f>CORREL(DT!B4:B1004,DT!D4:D1004)</f>
        <v>#DIV/0!</v>
      </c>
      <c r="G7" s="80" t="s">
        <v>11</v>
      </c>
      <c r="H7" s="81">
        <f>CORREL(DT!I4:I1004,DT!T4:T1004)</f>
        <v>0</v>
      </c>
      <c r="J7" s="80" t="s">
        <v>17</v>
      </c>
      <c r="K7" s="81">
        <f>CORREL(DT!H4:H1004,DT!K4:K1004)</f>
        <v>0.53452248382484879</v>
      </c>
      <c r="M7" s="80" t="s">
        <v>24</v>
      </c>
      <c r="N7" s="81">
        <f>CORREL(DT!E4:E1004,DT!F4:F1004)</f>
        <v>-0.372677996249965</v>
      </c>
      <c r="P7" s="80" t="s">
        <v>34</v>
      </c>
      <c r="Q7" s="81">
        <f>CORREL(DT!C4:C1004,DT!J4:J1004)</f>
        <v>0.48038446141526142</v>
      </c>
    </row>
    <row r="8" spans="1:18">
      <c r="A8" s="32" t="s">
        <v>37</v>
      </c>
      <c r="B8" s="33">
        <f>CORREL(DT!A4:A1004,DT!N4:N1004)</f>
        <v>0.40824829046386302</v>
      </c>
      <c r="D8" s="32" t="s">
        <v>6</v>
      </c>
      <c r="E8" s="33">
        <f>CORREL(DT!B4:B1004,DT!M4:M1004)</f>
        <v>-0.40824829046386302</v>
      </c>
      <c r="G8" s="32" t="s">
        <v>12</v>
      </c>
      <c r="H8" s="33">
        <f>CORREL(DT!I4:I1004,DT!V4:V1004)</f>
        <v>-0.6454972243679028</v>
      </c>
      <c r="J8" s="32" t="s">
        <v>18</v>
      </c>
      <c r="K8" s="33">
        <f>CORREL(DT!H4:H1004,DT!Q4:Q1004)</f>
        <v>-0.73192505471140001</v>
      </c>
      <c r="M8" s="32" t="s">
        <v>25</v>
      </c>
      <c r="N8" s="33">
        <f>CORREL(DT!E4:E1004,DT!G4:G1004)</f>
        <v>0</v>
      </c>
      <c r="P8" s="32" t="s">
        <v>33</v>
      </c>
      <c r="Q8" s="33">
        <f>CORREL(DT!C4:C1004,DT!O4:O1004)</f>
        <v>-0.62017367294604231</v>
      </c>
    </row>
    <row r="9" spans="1:18">
      <c r="A9" s="32" t="s">
        <v>38</v>
      </c>
      <c r="B9" s="33">
        <f>CORREL(DT!A4:A1004,DT!P4:P1004)</f>
        <v>0.61237243569579469</v>
      </c>
      <c r="D9" s="32" t="s">
        <v>7</v>
      </c>
      <c r="E9" s="33" t="e">
        <f>CORREL(DT!B4:B1004,DT!U4:U1004)</f>
        <v>#DIV/0!</v>
      </c>
      <c r="G9" s="32" t="s">
        <v>13</v>
      </c>
      <c r="H9" s="33">
        <f>CORREL(DT!I4:I1004,DT!W4:W1004)</f>
        <v>0</v>
      </c>
      <c r="J9" s="32" t="s">
        <v>19</v>
      </c>
      <c r="K9" s="33">
        <f>CORREL(DT!H4:H1004,DT!S4:S1004)</f>
        <v>0.6428571428571429</v>
      </c>
      <c r="M9" s="32" t="s">
        <v>26</v>
      </c>
      <c r="N9" s="33">
        <f>CORREL(DT!E4:E1004,DT!R4:R1004)</f>
        <v>0.73192505471139979</v>
      </c>
      <c r="P9" s="32" t="s">
        <v>32</v>
      </c>
      <c r="Q9" s="33">
        <f>CORREL(DT!C4:C1004,DT!Z4:Z1004)</f>
        <v>-0.62017367294604231</v>
      </c>
    </row>
    <row r="10" spans="1:18">
      <c r="A10" s="32" t="s">
        <v>39</v>
      </c>
      <c r="B10" s="33">
        <f>CORREL(DT!A4:A1004,DT!X4:X1004)</f>
        <v>0</v>
      </c>
      <c r="D10" s="32" t="s">
        <v>8</v>
      </c>
      <c r="E10" s="33" t="e">
        <f>CORREL(DT!D4:D1004,DT!M4:M1004)</f>
        <v>#DIV/0!</v>
      </c>
      <c r="G10" s="32" t="s">
        <v>14</v>
      </c>
      <c r="H10" s="33">
        <f>CORREL(DT!T4:T1004,DT!V4:V1004)</f>
        <v>0.61237243569579469</v>
      </c>
      <c r="J10" s="32" t="s">
        <v>20</v>
      </c>
      <c r="K10" s="33">
        <f>CORREL(DT!K4:K1004,DT!Q4:Q1004)</f>
        <v>0</v>
      </c>
      <c r="M10" s="32" t="s">
        <v>27</v>
      </c>
      <c r="N10" s="33">
        <f>CORREL(DT!F4:F1004,DT!G4:G1004)</f>
        <v>0</v>
      </c>
      <c r="P10" s="32" t="s">
        <v>31</v>
      </c>
      <c r="Q10" s="33">
        <f>CORREL(DT!J4:J1004,DT!O4:O1004)</f>
        <v>0</v>
      </c>
    </row>
    <row r="11" spans="1:18">
      <c r="A11" s="32" t="s">
        <v>40</v>
      </c>
      <c r="B11" s="33">
        <f>CORREL(DT!A4:A1004,DT!Y4:Y1004)</f>
        <v>0.40824829046386302</v>
      </c>
      <c r="D11" s="32" t="s">
        <v>9</v>
      </c>
      <c r="E11" s="33" t="e">
        <f>CORREL(DT!D4:D1004,DT!U4:U1004)</f>
        <v>#DIV/0!</v>
      </c>
      <c r="G11" s="32" t="s">
        <v>15</v>
      </c>
      <c r="H11" s="33">
        <f>CORREL(DT!T4:T1004,DT!W4:W1004)</f>
        <v>-0.25000000000000011</v>
      </c>
      <c r="J11" s="32" t="s">
        <v>21</v>
      </c>
      <c r="K11" s="33">
        <f>CORREL(DT!K4:K1004,DT!S4:S1004)</f>
        <v>0.53452248382484879</v>
      </c>
      <c r="M11" s="32" t="s">
        <v>28</v>
      </c>
      <c r="N11" s="33">
        <f>CORREL(DT!F4:F1004,DT!R4:R1004)</f>
        <v>0.21821789023599239</v>
      </c>
      <c r="P11" s="32" t="s">
        <v>30</v>
      </c>
      <c r="Q11" s="33">
        <f>CORREL(DT!J4:J1004,DT!Z4:Z1004)</f>
        <v>0</v>
      </c>
    </row>
    <row r="12" spans="1:18">
      <c r="A12" s="32" t="s">
        <v>41</v>
      </c>
      <c r="B12" s="33">
        <f>CORREL(DT!L4:L1004,DT!N4:N1004)</f>
        <v>0.61237243569579469</v>
      </c>
      <c r="D12" s="32" t="s">
        <v>10</v>
      </c>
      <c r="E12" s="33" t="e">
        <f>CORREL(DT!M4:M1004,DT!U4:U1004)</f>
        <v>#DIV/0!</v>
      </c>
      <c r="G12" s="32" t="s">
        <v>16</v>
      </c>
      <c r="H12" s="33">
        <f>CORREL(DT!V4:V1004,DT!W4:W1004)</f>
        <v>-0.40824829046386302</v>
      </c>
      <c r="J12" s="32" t="s">
        <v>22</v>
      </c>
      <c r="K12" s="33">
        <f>CORREL(DT!Q4:Q1004,DT!S4:S1004)</f>
        <v>-0.73192505471140001</v>
      </c>
      <c r="M12" s="32" t="s">
        <v>23</v>
      </c>
      <c r="N12" s="33">
        <f>CORREL(DT!G4:G1004,DT!R4:R1004)</f>
        <v>0.42257712736425823</v>
      </c>
      <c r="P12" s="32" t="s">
        <v>29</v>
      </c>
      <c r="Q12" s="33">
        <f>CORREL(DT!O4:O1004,DT!Z4:Z1004)</f>
        <v>1</v>
      </c>
    </row>
    <row r="13" spans="1:18">
      <c r="A13" s="32" t="s">
        <v>42</v>
      </c>
      <c r="B13" s="33">
        <f>CORREL(DT!L4:L1004,DT!P4:P1004)</f>
        <v>0.40824829046386302</v>
      </c>
      <c r="D13" s="34" t="s">
        <v>826</v>
      </c>
      <c r="E13" s="33" t="e">
        <f>AVERAGE(E7:E12)</f>
        <v>#DIV/0!</v>
      </c>
      <c r="G13" s="34" t="s">
        <v>826</v>
      </c>
      <c r="H13" s="33">
        <f>AVERAGE(H7:H12)</f>
        <v>-0.11522884652266187</v>
      </c>
      <c r="J13" s="34" t="s">
        <v>826</v>
      </c>
      <c r="K13" s="33">
        <f>AVERAGE(K7:K12)</f>
        <v>4.1342000180673411E-2</v>
      </c>
      <c r="M13" s="34" t="s">
        <v>826</v>
      </c>
      <c r="N13" s="33">
        <f>AVERAGE(N7:N12)</f>
        <v>0.16667367934361424</v>
      </c>
      <c r="P13" s="34" t="s">
        <v>826</v>
      </c>
      <c r="Q13" s="33">
        <f>AVERAGE(Q7:Q12)</f>
        <v>4.0006185920529479E-2</v>
      </c>
    </row>
    <row r="14" spans="1:18">
      <c r="A14" s="32" t="s">
        <v>43</v>
      </c>
      <c r="B14" s="33">
        <f>CORREL(DT!L4:L1004,DT!X4:X1004)</f>
        <v>0.79056941504209488</v>
      </c>
      <c r="C14" s="7"/>
      <c r="D14" s="45" t="s">
        <v>4</v>
      </c>
      <c r="E14" s="46" t="e">
        <f>(4*E13)/(1+(3*E13))</f>
        <v>#DIV/0!</v>
      </c>
      <c r="F14" s="47"/>
      <c r="G14" s="45" t="s">
        <v>4</v>
      </c>
      <c r="H14" s="46">
        <f>(4*H13)/(1+(3*H13))</f>
        <v>-0.70442595783728079</v>
      </c>
      <c r="I14" s="47"/>
      <c r="J14" s="45" t="s">
        <v>4</v>
      </c>
      <c r="K14" s="46">
        <f>(4*K13)/(1+(3*K13))</f>
        <v>0.14712115257382927</v>
      </c>
      <c r="L14" s="47"/>
      <c r="M14" s="45" t="s">
        <v>4</v>
      </c>
      <c r="N14" s="46">
        <f>(4*N13)/(1+(3*N13))</f>
        <v>0.4444569112508332</v>
      </c>
      <c r="P14" s="45" t="s">
        <v>4</v>
      </c>
      <c r="Q14" s="46">
        <f>(4*Q13)/(1+(3*Q13))</f>
        <v>0.14287686804220026</v>
      </c>
    </row>
    <row r="15" spans="1:18">
      <c r="A15" s="32" t="s">
        <v>44</v>
      </c>
      <c r="B15" s="33">
        <f>CORREL(DT!L4:L1004,DT!Y4:Y1004)</f>
        <v>0.61237243569579469</v>
      </c>
      <c r="D15" s="159" t="s">
        <v>1463</v>
      </c>
      <c r="E15" s="37" t="e">
        <f>1-EXP(LN(1-E14)+1.96*SQRT(8/(3*(Results!E3-2))))</f>
        <v>#DIV/0!</v>
      </c>
      <c r="G15" s="159" t="s">
        <v>1463</v>
      </c>
      <c r="H15" s="37">
        <f>1-EXP(LN(1-H14)+1.96*SQRT(8/(3*(Results!E3-2))))</f>
        <v>-9.817163589733255</v>
      </c>
      <c r="J15" s="159" t="s">
        <v>1463</v>
      </c>
      <c r="K15" s="37">
        <f>1-EXP(LN(1-K14)+1.96*SQRT(8/(3*(Results!E3-2))))</f>
        <v>-4.4128077388227673</v>
      </c>
      <c r="M15" s="159" t="s">
        <v>1463</v>
      </c>
      <c r="N15" s="37">
        <f>1-EXP(LN(1-N14)+1.96*SQRT(8/(3*(Results!E3-2))))</f>
        <v>-2.5257621162791208</v>
      </c>
      <c r="P15" s="159" t="s">
        <v>1463</v>
      </c>
      <c r="Q15" s="37">
        <f>1-EXP(LN(1-Q14)+1.96*SQRT(8/(3*(Results!E3-2))))</f>
        <v>-4.4397441509848203</v>
      </c>
    </row>
    <row r="16" spans="1:18">
      <c r="A16" s="32" t="s">
        <v>45</v>
      </c>
      <c r="B16" s="33">
        <f>CORREL(DT!N4:N1004,DT!P4:P1004)</f>
        <v>0.66666666666666674</v>
      </c>
      <c r="D16" s="160"/>
      <c r="E16" s="37" t="e">
        <f>1-EXP(LN(1-E14)-1.96*SQRT(8/(3*(Results!E3-2))))</f>
        <v>#DIV/0!</v>
      </c>
      <c r="G16" s="160"/>
      <c r="H16" s="37">
        <f>1-EXP(LN(1-H14)-1.96*SQRT(8/(3*(Results!E3-2))))</f>
        <v>0.73143903929614429</v>
      </c>
      <c r="J16" s="160"/>
      <c r="K16" s="37">
        <f>1-EXP(LN(1-K14)-1.96*SQRT(8/(3*(Results!E3-2))))</f>
        <v>0.86561460087159936</v>
      </c>
      <c r="M16" s="160"/>
      <c r="N16" s="37">
        <f>1-EXP(LN(1-N14)-1.96*SQRT(8/(3*(Results!E3-2))))</f>
        <v>0.91246484780355175</v>
      </c>
      <c r="P16" s="160"/>
      <c r="Q16" s="37">
        <f>1-EXP(LN(1-Q14)-1.96*SQRT(8/(3*(Results!E3-2))))</f>
        <v>0.86494584249809914</v>
      </c>
    </row>
    <row r="17" spans="1:18">
      <c r="A17" s="32" t="s">
        <v>46</v>
      </c>
      <c r="B17" s="33">
        <f>CORREL(DT!N4:N1004,DT!X4:X1004)</f>
        <v>0.6454972243679028</v>
      </c>
    </row>
    <row r="18" spans="1:18">
      <c r="A18" s="32" t="s">
        <v>47</v>
      </c>
      <c r="B18" s="33">
        <f>CORREL(DT!N4:N1004,DT!Y4:Y1004)</f>
        <v>1</v>
      </c>
    </row>
    <row r="19" spans="1:18">
      <c r="A19" s="32" t="s">
        <v>48</v>
      </c>
      <c r="B19" s="33">
        <f>CORREL(DT!P4:P1004,DT!X4:X1004)</f>
        <v>0</v>
      </c>
    </row>
    <row r="20" spans="1:18">
      <c r="A20" s="32" t="s">
        <v>116</v>
      </c>
      <c r="B20" s="33">
        <f>CORREL(DT!P4:P1004,DT!Y4:Y1004)</f>
        <v>0.66666666666666674</v>
      </c>
    </row>
    <row r="21" spans="1:18">
      <c r="A21" s="32" t="s">
        <v>35</v>
      </c>
      <c r="B21" s="33">
        <f>CORREL(DT!X4:X1004,DT!Y4:Y1004)</f>
        <v>0.6454972243679028</v>
      </c>
    </row>
    <row r="22" spans="1:18">
      <c r="A22" s="34" t="s">
        <v>826</v>
      </c>
      <c r="B22" s="33">
        <f>AVERAGE(B7:B21)</f>
        <v>0.51511729170601384</v>
      </c>
    </row>
    <row r="23" spans="1:18">
      <c r="A23" s="45" t="s">
        <v>4</v>
      </c>
      <c r="B23" s="46">
        <f>(6*B22)/(1+(5*B22))</f>
        <v>0.86439071914000853</v>
      </c>
    </row>
    <row r="24" spans="1:18">
      <c r="A24" s="159" t="s">
        <v>1463</v>
      </c>
      <c r="B24" s="37">
        <f>1-EXP(LN(1-B23)+1.96*SQRT(12/(5*(Results!E3-2))))</f>
        <v>0.21721731931915655</v>
      </c>
    </row>
    <row r="25" spans="1:18">
      <c r="A25" s="160"/>
      <c r="B25" s="37">
        <f>1-EXP(LN(1-B23)-1.96*SQRT(12/(5*(Results!E3-2))))</f>
        <v>0.97650704657981313</v>
      </c>
    </row>
    <row r="27" spans="1:18" ht="66.599999999999994" customHeight="1">
      <c r="A27" s="161" t="s">
        <v>1279</v>
      </c>
      <c r="B27" s="162"/>
      <c r="C27" s="162"/>
      <c r="D27" s="162"/>
      <c r="E27" s="162"/>
      <c r="F27" s="162"/>
      <c r="G27" s="162"/>
      <c r="H27" s="162"/>
      <c r="I27" s="162"/>
      <c r="J27" s="162"/>
      <c r="K27" s="162"/>
      <c r="L27" s="162"/>
      <c r="M27" s="162"/>
      <c r="N27" s="162"/>
      <c r="O27" s="162"/>
      <c r="P27" s="162"/>
      <c r="Q27" s="162"/>
      <c r="R27" s="162"/>
    </row>
    <row r="29" spans="1:18">
      <c r="A29" s="163" t="str">
        <f>VLOOKUP(Read_First!B5,Items!A1:BI50,54,FALSE)</f>
        <v>Attrattività</v>
      </c>
      <c r="B29" s="163"/>
      <c r="D29" s="163" t="str">
        <f>VLOOKUP(Read_First!B5,Items!A1:BI50,55,FALSE)</f>
        <v>Apprendibilità</v>
      </c>
      <c r="E29" s="163"/>
      <c r="G29" s="163" t="str">
        <f>VLOOKUP(Read_First!B5,Items!A1:BI50,56,FALSE)</f>
        <v>Efficienca</v>
      </c>
      <c r="H29" s="163"/>
      <c r="J29" s="163" t="str">
        <f>VLOOKUP(Read_First!B5,Items!A1:BI50,57,FALSE)</f>
        <v>Controllabilità</v>
      </c>
      <c r="K29" s="163"/>
      <c r="M29" s="163" t="e">
        <f>VLOOKUP(Read_First!B5,Items!A1:BI5,58,FALSE)</f>
        <v>#N/A</v>
      </c>
      <c r="N29" s="163"/>
      <c r="P29" s="163" t="str">
        <f>VLOOKUP(Read_First!B5,Items!A1:BI55,59,FALSE)</f>
        <v>Originalità</v>
      </c>
      <c r="Q29" s="163"/>
    </row>
    <row r="30" spans="1:18">
      <c r="A30" s="42" t="s">
        <v>1277</v>
      </c>
      <c r="B30" s="42">
        <f>1-((Results!C3+Results!C14+Results!C16+Results!C18+Results!C26+Results!C27)/(36*(Results!M3)))</f>
        <v>0.71428571428571552</v>
      </c>
      <c r="D30" s="42" t="s">
        <v>1277</v>
      </c>
      <c r="E30" s="42">
        <f>1-((Results!C4+Results!C6+Results!C15+Results!C23)/(16*(Results!M4)))</f>
        <v>-0.66666666666666674</v>
      </c>
      <c r="G30" s="42" t="s">
        <v>1277</v>
      </c>
      <c r="H30" s="42">
        <f>1-((Results!C11+Results!C22+Results!C24+Results!C25)/(16*(Results!M5)))</f>
        <v>-0.71428571428571308</v>
      </c>
      <c r="J30" s="42" t="s">
        <v>1277</v>
      </c>
      <c r="K30" s="42">
        <f>1-((Results!C10+Results!C13+Results!C19+Results!C21)/(16*(Results!M6)))</f>
        <v>-0.72222222222222521</v>
      </c>
      <c r="M30" s="42" t="s">
        <v>1277</v>
      </c>
      <c r="N30" s="42">
        <f>1-((Results!C7+Results!C8+Results!C9+Results!C20)/(16*(Results!M7)))</f>
        <v>0.36170212765957488</v>
      </c>
      <c r="P30" s="42" t="s">
        <v>1277</v>
      </c>
      <c r="Q30" s="42">
        <f>1-((Results!C5+Results!C12+Results!C17+Results!C28)/(16*(Results!M8)))</f>
        <v>-0.1818181818181801</v>
      </c>
    </row>
    <row r="32" spans="1:18">
      <c r="A32" s="83" t="s">
        <v>0</v>
      </c>
      <c r="B32" s="57" t="s">
        <v>1274</v>
      </c>
      <c r="D32" s="83" t="s">
        <v>0</v>
      </c>
      <c r="E32" s="57" t="s">
        <v>1274</v>
      </c>
      <c r="G32" s="83" t="s">
        <v>0</v>
      </c>
      <c r="H32" s="57" t="s">
        <v>1274</v>
      </c>
      <c r="J32" s="83" t="s">
        <v>0</v>
      </c>
      <c r="K32" s="57" t="s">
        <v>1274</v>
      </c>
      <c r="M32" s="83" t="s">
        <v>0</v>
      </c>
      <c r="N32" s="57" t="s">
        <v>1274</v>
      </c>
      <c r="P32" s="79" t="s">
        <v>0</v>
      </c>
      <c r="Q32" s="82" t="s">
        <v>1274</v>
      </c>
    </row>
    <row r="33" spans="1:17">
      <c r="A33" s="32" t="s">
        <v>36</v>
      </c>
      <c r="B33" s="33">
        <f>COVAR(DT!A4:A1004,DT!L4:L1004)^2</f>
        <v>1.6000000000000007E-3</v>
      </c>
      <c r="D33" s="32" t="s">
        <v>5</v>
      </c>
      <c r="E33" s="33">
        <f>_xlfn.COVARIANCE.S(DT!B4:B1004,DT!D4:D1004)^2</f>
        <v>0</v>
      </c>
      <c r="G33" s="32" t="s">
        <v>11</v>
      </c>
      <c r="H33" s="33">
        <f>COVAR(DT!I4:I1004,DT!T4:T1004)^2</f>
        <v>0</v>
      </c>
      <c r="J33" s="32" t="s">
        <v>17</v>
      </c>
      <c r="K33" s="33">
        <f>COVAR(DT!H4:H1004,DT!K4:K1004)^2</f>
        <v>2.5599999999999991E-2</v>
      </c>
      <c r="M33" s="32" t="s">
        <v>24</v>
      </c>
      <c r="N33" s="33">
        <f>COVAR(DT!E4:E1004,DT!F4:F1004)^2</f>
        <v>4.0000000000000008E-2</v>
      </c>
      <c r="P33" s="32" t="s">
        <v>34</v>
      </c>
      <c r="Q33" s="33">
        <f>COVAR(DT!C4:C1004,DT!J4:J1004)^2</f>
        <v>5.7599999999999998E-2</v>
      </c>
    </row>
    <row r="34" spans="1:17">
      <c r="A34" s="32" t="s">
        <v>37</v>
      </c>
      <c r="B34" s="33">
        <f>COVAR(DT!A4:A1004,DT!N4:N1004)^2</f>
        <v>6.3999999999999977E-3</v>
      </c>
      <c r="D34" s="32" t="s">
        <v>6</v>
      </c>
      <c r="E34" s="33">
        <f>_xlfn.COVARIANCE.S(DT!B4:B1004,DT!M4:M1004)^2</f>
        <v>9.999999999999995E-3</v>
      </c>
      <c r="G34" s="32" t="s">
        <v>12</v>
      </c>
      <c r="H34" s="33">
        <f>COVAR(DT!I4:I1004,DT!V4:V1004)^2</f>
        <v>4.0000000000000008E-2</v>
      </c>
      <c r="J34" s="32" t="s">
        <v>18</v>
      </c>
      <c r="K34" s="33">
        <f>COVAR(DT!H4:H1004,DT!Q4:Q1004)^2</f>
        <v>0.36</v>
      </c>
      <c r="M34" s="32" t="s">
        <v>25</v>
      </c>
      <c r="N34" s="33">
        <f>COVAR(DT!E4:E1004,DT!G4:G1004)^2</f>
        <v>0</v>
      </c>
      <c r="P34" s="32" t="s">
        <v>33</v>
      </c>
      <c r="Q34" s="33">
        <f>COVAR(DT!C4:C1004,DT!O4:O1004)^2</f>
        <v>0.16000000000000003</v>
      </c>
    </row>
    <row r="35" spans="1:17">
      <c r="A35" s="32" t="s">
        <v>38</v>
      </c>
      <c r="B35" s="33">
        <f>COVAR(DT!A4:A1004,DT!P4:P1004)^2</f>
        <v>1.4400000000000005E-2</v>
      </c>
      <c r="D35" s="32" t="s">
        <v>7</v>
      </c>
      <c r="E35" s="33">
        <f>_xlfn.COVARIANCE.S(DT!B4:B1004,DT!U4:U1004)^2</f>
        <v>0</v>
      </c>
      <c r="G35" s="32" t="s">
        <v>13</v>
      </c>
      <c r="H35" s="33">
        <f>COVAR(DT!I4:I1004,DT!W4:W1004)^2</f>
        <v>0</v>
      </c>
      <c r="J35" s="32" t="s">
        <v>19</v>
      </c>
      <c r="K35" s="33">
        <f>COVAR(DT!H4:H1004,DT!S4:S1004)^2</f>
        <v>0.12959999999999999</v>
      </c>
      <c r="M35" s="32" t="s">
        <v>26</v>
      </c>
      <c r="N35" s="33">
        <f>COVAR(DT!E4:E1004,DT!R4:R1004)^2</f>
        <v>0.36</v>
      </c>
      <c r="P35" s="32" t="s">
        <v>32</v>
      </c>
      <c r="Q35" s="33">
        <f>COVAR(DT!C4:C1004,DT!Z4:Z1004)^2</f>
        <v>0.16000000000000003</v>
      </c>
    </row>
    <row r="36" spans="1:17">
      <c r="A36" s="32" t="s">
        <v>39</v>
      </c>
      <c r="B36" s="33">
        <f>COVAR(DT!A4:A1004,DT!X4:X1004)^2</f>
        <v>0</v>
      </c>
      <c r="D36" s="32" t="s">
        <v>8</v>
      </c>
      <c r="E36" s="33">
        <f>_xlfn.COVARIANCE.S(DT!D4:D1004,DT!M4:M1004)^2</f>
        <v>0</v>
      </c>
      <c r="G36" s="32" t="s">
        <v>14</v>
      </c>
      <c r="H36" s="33">
        <f>COVAR(DT!T4:T1004,DT!V4:V1004)^2</f>
        <v>1.4400000000000005E-2</v>
      </c>
      <c r="J36" s="32" t="s">
        <v>20</v>
      </c>
      <c r="K36" s="33">
        <f>COVAR(DT!K4:K1004,DT!Q4:Q1004)^2</f>
        <v>0</v>
      </c>
      <c r="M36" s="32" t="s">
        <v>27</v>
      </c>
      <c r="N36" s="33">
        <f>COVAR(DT!F4:F1004,DT!G4:G1004)^2</f>
        <v>0</v>
      </c>
      <c r="P36" s="32" t="s">
        <v>31</v>
      </c>
      <c r="Q36" s="33">
        <f>COVAR(DT!J4:J1004,DT!O4:O1004)^2</f>
        <v>0</v>
      </c>
    </row>
    <row r="37" spans="1:17">
      <c r="A37" s="32" t="s">
        <v>40</v>
      </c>
      <c r="B37" s="33">
        <f>COVAR(DT!A4:A1004,DT!Y4:Y1004)^2</f>
        <v>6.3999999999999977E-3</v>
      </c>
      <c r="D37" s="32" t="s">
        <v>9</v>
      </c>
      <c r="E37" s="33">
        <f>_xlfn.COVARIANCE.S(DT!D4:D1004,DT!U4:U1004)^2</f>
        <v>0</v>
      </c>
      <c r="G37" s="32" t="s">
        <v>15</v>
      </c>
      <c r="H37" s="33">
        <f>COVAR(DT!T4:T1004,DT!W4:W1004)^2</f>
        <v>1.6000000000000007E-3</v>
      </c>
      <c r="J37" s="32" t="s">
        <v>21</v>
      </c>
      <c r="K37" s="33">
        <f>COVAR(DT!K4:K1004,DT!S4:S1004)^2</f>
        <v>2.5599999999999991E-2</v>
      </c>
      <c r="M37" s="32" t="s">
        <v>28</v>
      </c>
      <c r="N37" s="33">
        <f>COVAR(DT!F4:F1004,DT!R4:R1004)^2</f>
        <v>6.4000000000000003E-3</v>
      </c>
      <c r="P37" s="32" t="s">
        <v>30</v>
      </c>
      <c r="Q37" s="33">
        <f>COVAR(DT!J4:J1004,DT!Z4:Z1004)^2</f>
        <v>0</v>
      </c>
    </row>
    <row r="38" spans="1:17">
      <c r="A38" s="32" t="s">
        <v>41</v>
      </c>
      <c r="B38" s="33">
        <f>COVAR(DT!L4:L1004,DT!N4:N1004)^2</f>
        <v>1.4400000000000005E-2</v>
      </c>
      <c r="D38" s="32" t="s">
        <v>10</v>
      </c>
      <c r="E38" s="33">
        <f>_xlfn.COVARIANCE.S(DT!M4:M1004,DT!U4:U1004)^2</f>
        <v>0</v>
      </c>
      <c r="G38" s="32" t="s">
        <v>16</v>
      </c>
      <c r="H38" s="33">
        <f>COVAR(DT!V4:V1004,DT!W4:W1004)^2</f>
        <v>6.3999999999999977E-3</v>
      </c>
      <c r="J38" s="32" t="s">
        <v>22</v>
      </c>
      <c r="K38" s="33">
        <f>COVAR(DT!Q4:Q1004,DT!S4:S1004)^2</f>
        <v>0.36</v>
      </c>
      <c r="M38" s="32" t="s">
        <v>23</v>
      </c>
      <c r="N38" s="33">
        <f>COVAR(DT!G4:G1004,DT!R4:R1004)^2</f>
        <v>4.0000000000000008E-2</v>
      </c>
      <c r="P38" s="32" t="s">
        <v>29</v>
      </c>
      <c r="Q38" s="33">
        <f>COVAR(DT!O4:O1004,DT!Z4:Z1004)^2</f>
        <v>0.16000000000000003</v>
      </c>
    </row>
    <row r="39" spans="1:17">
      <c r="A39" s="32" t="s">
        <v>42</v>
      </c>
      <c r="B39" s="33">
        <f>COVAR(DT!L4:L1004,DT!P4:P1004)^2</f>
        <v>6.3999999999999977E-3</v>
      </c>
      <c r="D39" s="32" t="s">
        <v>1275</v>
      </c>
      <c r="E39" s="6">
        <f>SUM(E33:E38)</f>
        <v>9.999999999999995E-3</v>
      </c>
      <c r="G39" s="32" t="s">
        <v>1275</v>
      </c>
      <c r="H39" s="6">
        <f>SUM(H33:H38)</f>
        <v>6.2400000000000004E-2</v>
      </c>
      <c r="J39" s="32" t="s">
        <v>1275</v>
      </c>
      <c r="K39" s="6">
        <f>SUM(K33:K38)</f>
        <v>0.90079999999999993</v>
      </c>
      <c r="M39" s="32" t="s">
        <v>1275</v>
      </c>
      <c r="N39" s="6">
        <f>SUM(N33:N38)</f>
        <v>0.44640000000000002</v>
      </c>
      <c r="P39" s="32" t="s">
        <v>1275</v>
      </c>
      <c r="Q39" s="6">
        <f>SUM(Q33:Q38)</f>
        <v>0.53760000000000008</v>
      </c>
    </row>
    <row r="40" spans="1:17">
      <c r="A40" s="32" t="s">
        <v>43</v>
      </c>
      <c r="B40" s="33">
        <f>COVAR(DT!L4:L1004,DT!X4:X1004)^2</f>
        <v>4.0000000000000008E-2</v>
      </c>
      <c r="D40" s="34" t="s">
        <v>1276</v>
      </c>
      <c r="E40" s="41">
        <f>E30+SQRT((4/3)*2*E39)/(16*(Results!M4))</f>
        <v>-0.1223356127148495</v>
      </c>
      <c r="G40" s="34" t="s">
        <v>1276</v>
      </c>
      <c r="H40" s="41">
        <f>H30+SQRT((4/3)*2*H39)/(16*(Results!M5))</f>
        <v>-0.13154062701796632</v>
      </c>
      <c r="J40" s="34" t="s">
        <v>1276</v>
      </c>
      <c r="K40" s="41">
        <f>K30+SQRT((4/3)*2*K39)/(16*(Results!M6))</f>
        <v>0.13882317550935475</v>
      </c>
      <c r="M40" s="34" t="s">
        <v>1276</v>
      </c>
      <c r="N40" s="41">
        <f>N30+SQRT((4/3)*2*N39)/(16*(Results!M7))</f>
        <v>0.59384139058699348</v>
      </c>
      <c r="P40" s="34" t="s">
        <v>1276</v>
      </c>
      <c r="Q40" s="41">
        <f>Q30+SQRT((4/3)*2*Q39)/(16*(Results!M8))</f>
        <v>0.36242289262166527</v>
      </c>
    </row>
    <row r="41" spans="1:17">
      <c r="A41" s="32" t="s">
        <v>44</v>
      </c>
      <c r="B41" s="33">
        <f>COVAR(DT!L4:L1004,DT!Y4:Y1004)^2</f>
        <v>1.4400000000000005E-2</v>
      </c>
    </row>
    <row r="42" spans="1:17">
      <c r="A42" s="32" t="s">
        <v>45</v>
      </c>
      <c r="B42" s="33">
        <f>COVAR(DT!N4:N1004,DT!P4:P1004)^2</f>
        <v>2.5600000000000001E-2</v>
      </c>
    </row>
    <row r="43" spans="1:17">
      <c r="A43" s="32" t="s">
        <v>46</v>
      </c>
      <c r="B43" s="33">
        <f>COVAR(DT!N4:N1004,DT!X4:X1004)^2</f>
        <v>4.0000000000000008E-2</v>
      </c>
    </row>
    <row r="44" spans="1:17">
      <c r="A44" s="32" t="s">
        <v>47</v>
      </c>
      <c r="B44" s="33">
        <f>COVAR(DT!N4:N1004,DT!Y4:Y1004)^2</f>
        <v>5.7599999999999998E-2</v>
      </c>
    </row>
    <row r="45" spans="1:17">
      <c r="A45" s="32" t="s">
        <v>48</v>
      </c>
      <c r="B45" s="33">
        <f>COVAR(DT!P4:P1004,DT!X4:X1004)^2</f>
        <v>0</v>
      </c>
    </row>
    <row r="46" spans="1:17">
      <c r="A46" s="32" t="s">
        <v>116</v>
      </c>
      <c r="B46" s="33">
        <f>COVAR(DT!P4:P1004,DT!Y4:Y1004)^2</f>
        <v>2.5600000000000001E-2</v>
      </c>
    </row>
    <row r="47" spans="1:17">
      <c r="A47" s="32" t="s">
        <v>35</v>
      </c>
      <c r="B47" s="33">
        <f>COVAR(DT!X4:X1004,DT!Y4:Y1004)^2</f>
        <v>4.0000000000000008E-2</v>
      </c>
    </row>
    <row r="48" spans="1:17">
      <c r="A48" s="32" t="s">
        <v>1275</v>
      </c>
      <c r="B48" s="6">
        <f>SUM(B33:B47)</f>
        <v>0.29280000000000006</v>
      </c>
    </row>
    <row r="49" spans="1:2">
      <c r="A49" s="34" t="s">
        <v>1276</v>
      </c>
      <c r="B49" s="41">
        <f>B30+SQRT((6/5)*2*B48)/(36*(Results!M3))</f>
        <v>0.8473466605453186</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7" workbookViewId="0">
      <selection activeCell="D8" sqref="D8"/>
    </sheetView>
  </sheetViews>
  <sheetFormatPr defaultColWidth="9.109375" defaultRowHeight="14.4"/>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28.4" customHeight="1">
      <c r="A1" s="165" t="s">
        <v>2176</v>
      </c>
      <c r="B1" s="166"/>
      <c r="C1" s="166"/>
      <c r="D1" s="166"/>
      <c r="E1" s="166"/>
      <c r="F1" s="166"/>
      <c r="G1" s="166"/>
      <c r="H1" s="166"/>
    </row>
    <row r="2" spans="1:8">
      <c r="A2" s="110" t="s">
        <v>110</v>
      </c>
      <c r="B2" s="111" t="s">
        <v>106</v>
      </c>
      <c r="C2" s="111" t="s">
        <v>120</v>
      </c>
      <c r="D2" s="111" t="s">
        <v>121</v>
      </c>
    </row>
    <row r="3" spans="1:8">
      <c r="A3" s="14" t="str">
        <f>VLOOKUP(Read_First!B5,Items!A1:BI50,54,FALSE)</f>
        <v>Attrattività</v>
      </c>
      <c r="B3" s="50">
        <f>Results!L3</f>
        <v>2.2666666666666666</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Apprendibilità</v>
      </c>
      <c r="B4" s="50">
        <f>Results!L4</f>
        <v>2.85</v>
      </c>
      <c r="C4" s="13" t="str">
        <f>IF(B4&gt;E38,"Excellent",IF(B4&gt;D38,"Good",IF(B4&gt;C38,"Above Average",IF(B4&gt;B38,"Below Average","Bad"))))</f>
        <v>Excellent</v>
      </c>
      <c r="D4" t="str">
        <f t="shared" si="0"/>
        <v>In the range of the 10% best results</v>
      </c>
    </row>
    <row r="5" spans="1:8">
      <c r="A5" s="14" t="str">
        <f>VLOOKUP(Read_First!B5,Items!A1:BI50,56,FALSE)</f>
        <v>Efficienca</v>
      </c>
      <c r="B5" s="50">
        <f>Results!L5</f>
        <v>2.5499999999999998</v>
      </c>
      <c r="C5" s="13" t="str">
        <f>IF(B5&gt;E39,"Excellent",IF(B5&gt;D39,"Good",IF(B5&gt;C39,"Above Average",IF(B5&gt;B39,"Below Average","Bad"))))</f>
        <v>Excellent</v>
      </c>
      <c r="D5" t="str">
        <f t="shared" si="0"/>
        <v>In the range of the 10% best results</v>
      </c>
    </row>
    <row r="6" spans="1:8">
      <c r="A6" s="15" t="str">
        <f>VLOOKUP(Read_First!B5,Items!A1:BI50,57,FALSE)</f>
        <v>Controllabilità</v>
      </c>
      <c r="B6" s="50">
        <f>Results!L6</f>
        <v>2.15</v>
      </c>
      <c r="C6" s="13" t="str">
        <f>IF(B6&gt;E40,"Excellent",IF(B6&gt;D40,"Good",IF(B6&gt;C40,"Above Average",IF(B6&gt;B40,"Below Average","Bad"))))</f>
        <v>Excellent</v>
      </c>
      <c r="D6" t="str">
        <f t="shared" si="0"/>
        <v>In the range of the 10% best results</v>
      </c>
    </row>
    <row r="7" spans="1:8">
      <c r="A7" s="15" t="str">
        <f>VLOOKUP(Read_First!B5,Items!A1:BI50,58,FALSE)</f>
        <v>Stimolazione</v>
      </c>
      <c r="B7" s="50">
        <f>Results!L7</f>
        <v>1.8</v>
      </c>
      <c r="C7" s="13" t="str">
        <f>IF(B7&gt;E41,"Excellent",IF(B7&gt;D41,"Good",IF(B7&gt;C41,"Above Average",IF(B7&gt;B41,"Below Average","Bad"))))</f>
        <v>Excellent</v>
      </c>
      <c r="D7" t="str">
        <f t="shared" si="0"/>
        <v>In the range of the 10% best results</v>
      </c>
    </row>
    <row r="8" spans="1:8">
      <c r="A8" s="14" t="str">
        <f>VLOOKUP(Read_First!B5,Items!A1:BI50,59,FALSE)</f>
        <v>Originalità</v>
      </c>
      <c r="B8" s="50">
        <f>Results!L8</f>
        <v>1.8</v>
      </c>
      <c r="C8" s="13" t="str">
        <f>IF(B8&gt;E42,"Excellent",IF(B8&gt;D42,"Good",IF(B8&gt;C42,"Above Average",IF(B8&gt;B42,"Below Average","Bad"))))</f>
        <v>Excellent</v>
      </c>
      <c r="D8" t="str">
        <f t="shared" si="0"/>
        <v>In the range of the 10% best results</v>
      </c>
    </row>
    <row r="26" spans="1:8">
      <c r="A26" s="167" t="s">
        <v>822</v>
      </c>
      <c r="B26" s="167"/>
      <c r="C26" s="167"/>
      <c r="D26" s="167"/>
      <c r="E26" s="167"/>
      <c r="F26" s="167"/>
      <c r="G26" s="167"/>
      <c r="H26" s="167"/>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Attrattività</v>
      </c>
      <c r="B28" s="27">
        <v>-1</v>
      </c>
      <c r="C28" s="28">
        <f>B37</f>
        <v>0.69</v>
      </c>
      <c r="D28" s="28">
        <f>C37-B37</f>
        <v>0.49</v>
      </c>
      <c r="E28" s="28">
        <f>D37-C37</f>
        <v>0.40000000000000013</v>
      </c>
      <c r="F28" s="28">
        <f>E37-D37</f>
        <v>0.26</v>
      </c>
      <c r="G28" s="28">
        <f>2.5-E37</f>
        <v>0.65999999999999992</v>
      </c>
      <c r="H28" s="51">
        <f>Results!L3</f>
        <v>2.2666666666666666</v>
      </c>
    </row>
    <row r="29" spans="1:8">
      <c r="A29" s="14" t="str">
        <f>VLOOKUP(Read_First!B5,Items!A1:BI50,55,FALSE)</f>
        <v>Apprendibilità</v>
      </c>
      <c r="B29" s="27">
        <v>-1</v>
      </c>
      <c r="C29" s="28">
        <f t="shared" ref="C29:C33" si="1">B38</f>
        <v>0.72</v>
      </c>
      <c r="D29" s="28">
        <f t="shared" ref="D29:D33" si="2">C38-B38</f>
        <v>0.48</v>
      </c>
      <c r="E29" s="28">
        <f t="shared" ref="E29:E33" si="3">D38-C38</f>
        <v>0.53</v>
      </c>
      <c r="F29" s="28">
        <f t="shared" ref="F29:F33" si="4">E38-D38</f>
        <v>0.27</v>
      </c>
      <c r="G29" s="28">
        <f t="shared" ref="G29:G33" si="5">2.5-E38</f>
        <v>0.5</v>
      </c>
      <c r="H29" s="51">
        <f>Results!L4</f>
        <v>2.85</v>
      </c>
    </row>
    <row r="30" spans="1:8">
      <c r="A30" s="14" t="str">
        <f>VLOOKUP(Read_First!B5,Items!A1:BI50,56,FALSE)</f>
        <v>Efficienca</v>
      </c>
      <c r="B30" s="27">
        <v>-1</v>
      </c>
      <c r="C30" s="28">
        <f t="shared" si="1"/>
        <v>0.6</v>
      </c>
      <c r="D30" s="28">
        <f t="shared" si="2"/>
        <v>0.45000000000000007</v>
      </c>
      <c r="E30" s="28">
        <f t="shared" si="3"/>
        <v>0.44999999999999996</v>
      </c>
      <c r="F30" s="28">
        <f t="shared" si="4"/>
        <v>0.37999999999999989</v>
      </c>
      <c r="G30" s="28">
        <f t="shared" si="5"/>
        <v>0.62000000000000011</v>
      </c>
      <c r="H30" s="51">
        <f>Results!L5</f>
        <v>2.5499999999999998</v>
      </c>
    </row>
    <row r="31" spans="1:8">
      <c r="A31" s="15" t="str">
        <f>VLOOKUP(Read_First!B5,Items!A1:BI50,57,FALSE)</f>
        <v>Controllabilità</v>
      </c>
      <c r="B31" s="27">
        <v>-1</v>
      </c>
      <c r="C31" s="28">
        <f t="shared" si="1"/>
        <v>0.78</v>
      </c>
      <c r="D31" s="28">
        <f t="shared" si="2"/>
        <v>0.35999999999999988</v>
      </c>
      <c r="E31" s="28">
        <f t="shared" si="3"/>
        <v>0.34000000000000008</v>
      </c>
      <c r="F31" s="28">
        <f t="shared" si="4"/>
        <v>0.21999999999999997</v>
      </c>
      <c r="G31" s="28">
        <f t="shared" si="5"/>
        <v>0.8</v>
      </c>
      <c r="H31" s="51">
        <f>Results!L6</f>
        <v>2.15</v>
      </c>
    </row>
    <row r="32" spans="1:8">
      <c r="A32" s="15" t="str">
        <f>VLOOKUP(Read_First!B5,Items!A1:BI50,58,FALSE)</f>
        <v>Stimolazione</v>
      </c>
      <c r="B32" s="27">
        <v>-1</v>
      </c>
      <c r="C32" s="28">
        <f t="shared" si="1"/>
        <v>0.5</v>
      </c>
      <c r="D32" s="28">
        <f t="shared" si="2"/>
        <v>0.5</v>
      </c>
      <c r="E32" s="28">
        <f t="shared" si="3"/>
        <v>0.35000000000000009</v>
      </c>
      <c r="F32" s="28">
        <f t="shared" si="4"/>
        <v>0.34999999999999987</v>
      </c>
      <c r="G32" s="28">
        <f t="shared" si="5"/>
        <v>0.8</v>
      </c>
      <c r="H32" s="51">
        <f>Results!L7</f>
        <v>1.8</v>
      </c>
    </row>
    <row r="33" spans="1:8">
      <c r="A33" s="14" t="str">
        <f>VLOOKUP(Read_First!B5,Items!A1:BI50,59,FALSE)</f>
        <v>Originalità</v>
      </c>
      <c r="B33" s="27">
        <v>-1</v>
      </c>
      <c r="C33" s="28">
        <f t="shared" si="1"/>
        <v>0.16</v>
      </c>
      <c r="D33" s="28">
        <f t="shared" si="2"/>
        <v>0.53999999999999992</v>
      </c>
      <c r="E33" s="28">
        <f t="shared" si="3"/>
        <v>0.42000000000000015</v>
      </c>
      <c r="F33" s="28">
        <f t="shared" si="4"/>
        <v>0.48</v>
      </c>
      <c r="G33" s="28">
        <f t="shared" si="5"/>
        <v>0.89999999999999991</v>
      </c>
      <c r="H33" s="51">
        <f>Results!L8</f>
        <v>1.8</v>
      </c>
    </row>
    <row r="35" spans="1:8">
      <c r="A35" s="167" t="s">
        <v>2177</v>
      </c>
      <c r="B35" s="167"/>
      <c r="C35" s="167"/>
      <c r="D35" s="167"/>
      <c r="E35" s="167"/>
    </row>
    <row r="36" spans="1:8">
      <c r="A36" s="13" t="s">
        <v>110</v>
      </c>
      <c r="B36" s="134">
        <v>0.25</v>
      </c>
      <c r="C36" s="134">
        <v>0.5</v>
      </c>
      <c r="D36" s="134">
        <v>0.75</v>
      </c>
      <c r="E36" s="134">
        <v>0.9</v>
      </c>
    </row>
    <row r="37" spans="1:8">
      <c r="A37" s="13" t="str">
        <f>VLOOKUP(Read_First!B5,Items!A1:BI50,54,FALSE)</f>
        <v>Attrattività</v>
      </c>
      <c r="B37">
        <v>0.69</v>
      </c>
      <c r="C37">
        <v>1.18</v>
      </c>
      <c r="D37">
        <v>1.58</v>
      </c>
      <c r="E37">
        <v>1.84</v>
      </c>
    </row>
    <row r="38" spans="1:8">
      <c r="A38" s="13" t="str">
        <f>VLOOKUP(Read_First!B5,Items!A1:BI50,55,FALSE)</f>
        <v>Apprendibilità</v>
      </c>
      <c r="B38">
        <v>0.72</v>
      </c>
      <c r="C38">
        <v>1.2</v>
      </c>
      <c r="D38">
        <v>1.73</v>
      </c>
      <c r="E38">
        <v>2</v>
      </c>
    </row>
    <row r="39" spans="1:8">
      <c r="A39" s="13" t="str">
        <f>VLOOKUP(Read_First!B5,Items!A1:BI50,56,FALSE)</f>
        <v>Efficienca</v>
      </c>
      <c r="B39">
        <v>0.6</v>
      </c>
      <c r="C39">
        <v>1.05</v>
      </c>
      <c r="D39">
        <v>1.5</v>
      </c>
      <c r="E39">
        <v>1.88</v>
      </c>
    </row>
    <row r="40" spans="1:8">
      <c r="A40" s="13" t="str">
        <f>VLOOKUP(Read_First!B5,Items!A1:BI50,57,FALSE)</f>
        <v>Controllabilità</v>
      </c>
      <c r="B40">
        <v>0.78</v>
      </c>
      <c r="C40">
        <v>1.1399999999999999</v>
      </c>
      <c r="D40">
        <v>1.48</v>
      </c>
      <c r="E40">
        <v>1.7</v>
      </c>
    </row>
    <row r="41" spans="1:8">
      <c r="A41" s="13" t="str">
        <f>VLOOKUP(Read_First!B5,Items!A1:BI50,58,FALSE)</f>
        <v>Stimolazione</v>
      </c>
      <c r="B41">
        <v>0.5</v>
      </c>
      <c r="C41">
        <v>1</v>
      </c>
      <c r="D41">
        <v>1.35</v>
      </c>
      <c r="E41">
        <v>1.7</v>
      </c>
    </row>
    <row r="42" spans="1:8">
      <c r="A42" s="13" t="str">
        <f>VLOOKUP(Read_First!B5,Items!A1:BI50,59,FALSE)</f>
        <v>Originalità</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09375" defaultRowHeight="14.4"/>
  <cols>
    <col min="1" max="26" width="3.6640625" style="1" customWidth="1"/>
    <col min="29" max="35" width="13.77734375" style="1" customWidth="1"/>
  </cols>
  <sheetData>
    <row r="1" spans="1:35" ht="192.75" customHeight="1">
      <c r="A1" s="144" t="s">
        <v>1284</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C1" s="29"/>
      <c r="AD1" s="30"/>
      <c r="AE1" s="30"/>
      <c r="AF1" s="30"/>
      <c r="AG1" s="30"/>
      <c r="AH1" s="31"/>
      <c r="AI1" s="1" t="s">
        <v>825</v>
      </c>
    </row>
    <row r="2" spans="1:35">
      <c r="A2" s="147" t="s">
        <v>0</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C2" s="143" t="s">
        <v>823</v>
      </c>
      <c r="AD2" s="143"/>
      <c r="AE2" s="143"/>
      <c r="AF2" s="143"/>
      <c r="AG2" s="143"/>
      <c r="AH2" s="143"/>
      <c r="AI2" s="143"/>
    </row>
    <row r="3" spans="1:35">
      <c r="A3" s="93">
        <v>1</v>
      </c>
      <c r="B3" s="93">
        <v>2</v>
      </c>
      <c r="C3" s="93">
        <v>3</v>
      </c>
      <c r="D3" s="94">
        <v>4</v>
      </c>
      <c r="E3" s="95">
        <v>5</v>
      </c>
      <c r="F3" s="93">
        <v>6</v>
      </c>
      <c r="G3" s="94">
        <v>7</v>
      </c>
      <c r="H3" s="95">
        <v>8</v>
      </c>
      <c r="I3" s="93">
        <v>9</v>
      </c>
      <c r="J3" s="93">
        <v>10</v>
      </c>
      <c r="K3" s="93">
        <v>11</v>
      </c>
      <c r="L3" s="93">
        <v>12</v>
      </c>
      <c r="M3" s="94">
        <v>13</v>
      </c>
      <c r="N3" s="95">
        <v>14</v>
      </c>
      <c r="O3" s="94">
        <v>15</v>
      </c>
      <c r="P3" s="95">
        <v>16</v>
      </c>
      <c r="Q3" s="93">
        <v>17</v>
      </c>
      <c r="R3" s="93">
        <v>18</v>
      </c>
      <c r="S3" s="93">
        <v>19</v>
      </c>
      <c r="T3" s="93">
        <v>20</v>
      </c>
      <c r="U3" s="93">
        <v>21</v>
      </c>
      <c r="V3" s="93">
        <v>22</v>
      </c>
      <c r="W3" s="93">
        <v>23</v>
      </c>
      <c r="X3" s="94">
        <v>24</v>
      </c>
      <c r="Y3" s="95">
        <v>25</v>
      </c>
      <c r="Z3" s="96">
        <v>26</v>
      </c>
      <c r="AA3" s="54"/>
      <c r="AC3" s="98" t="str">
        <f>VLOOKUP(Read_First!B5,Items!A1:BI50,54,FALSE)</f>
        <v>Attrattività</v>
      </c>
      <c r="AD3" s="99" t="str">
        <f>VLOOKUP(Read_First!B5,Items!A1:BI50,55,FALSE)</f>
        <v>Apprendibilità</v>
      </c>
      <c r="AE3" s="99" t="str">
        <f>VLOOKUP(Read_First!B5,Items!A1:BI50,56,FALSE)</f>
        <v>Efficienca</v>
      </c>
      <c r="AF3" s="100" t="str">
        <f>VLOOKUP(Read_First!B5,Items!A1:BI50,57,FALSE)</f>
        <v>Controllabilità</v>
      </c>
      <c r="AG3" s="100" t="str">
        <f>VLOOKUP(Read_First!B5,Items!A1:BI50,58,FALSE)</f>
        <v>Stimolazione</v>
      </c>
      <c r="AH3" s="100" t="str">
        <f>VLOOKUP(Read_First!B5,Items!A1:BI50,59,FALSE)</f>
        <v>Originalità</v>
      </c>
      <c r="AI3" s="112" t="s">
        <v>824</v>
      </c>
    </row>
    <row r="4" spans="1:35">
      <c r="A4" s="55">
        <f>IF(Data!A4&gt;0,Data!A4-4,"")</f>
        <v>2</v>
      </c>
      <c r="B4" s="55">
        <f>IF(Data!B4&gt;0,Data!B4-4,"")</f>
        <v>3</v>
      </c>
      <c r="C4" s="55">
        <f>IF(Data!C4&gt;0,4-Data!C4,"")</f>
        <v>2</v>
      </c>
      <c r="D4" s="55">
        <f>IF(Data!D4&gt;0,4-Data!D4,"")</f>
        <v>3</v>
      </c>
      <c r="E4" s="55">
        <f>IF(Data!E4&gt;0,4-Data!E4,"")</f>
        <v>2</v>
      </c>
      <c r="F4" s="55">
        <f>IF(Data!F4&gt;0,Data!F4-4,"")</f>
        <v>1</v>
      </c>
      <c r="G4" s="55">
        <f>IF(Data!G4&gt;0,Data!G4-4,"")</f>
        <v>1</v>
      </c>
      <c r="H4" s="55">
        <f>IF(Data!H4&gt;0,Data!H4-4,"")</f>
        <v>2</v>
      </c>
      <c r="I4" s="55">
        <f>IF(Data!I4&gt;0,4-Data!I4,"")</f>
        <v>2</v>
      </c>
      <c r="J4" s="55">
        <f>IF(Data!J4&gt;0,4-Data!J4,"")</f>
        <v>1</v>
      </c>
      <c r="K4" s="55">
        <f>IF(Data!K4&gt;0,Data!K4-4,"")</f>
        <v>2</v>
      </c>
      <c r="L4" s="55">
        <f>IF(Data!L4&gt;0,4-Data!L4,"")</f>
        <v>3</v>
      </c>
      <c r="M4" s="55">
        <f>IF(Data!M4&gt;0,Data!M4-4,"")</f>
        <v>2</v>
      </c>
      <c r="N4" s="55">
        <f>IF(Data!N4&gt;0,Data!N4-4,"")</f>
        <v>1</v>
      </c>
      <c r="O4" s="55">
        <f>IF(Data!O4&gt;0,Data!O4-4,"")</f>
        <v>1</v>
      </c>
      <c r="P4" s="55">
        <f>IF(Data!P4&gt;0,Data!P4-4,"")</f>
        <v>2</v>
      </c>
      <c r="Q4" s="55">
        <f>IF(Data!Q4&gt;0,4-Data!Q4,"")</f>
        <v>3</v>
      </c>
      <c r="R4" s="1">
        <f>IF(Data!R4&gt;0,4-Data!R4,"")</f>
        <v>1</v>
      </c>
      <c r="S4" s="55">
        <f>IF(Data!S4&gt;0,4-Data!S4,"")</f>
        <v>1</v>
      </c>
      <c r="T4" s="55">
        <f>IF(Data!T4&gt;0,Data!T4-4,"")</f>
        <v>3</v>
      </c>
      <c r="U4" s="55">
        <f>IF(Data!U4&gt;0,4-Data!U4,"")</f>
        <v>3</v>
      </c>
      <c r="V4" s="55">
        <f>IF(Data!V4&gt;0,Data!V4-4,"")</f>
        <v>3</v>
      </c>
      <c r="W4" s="55">
        <f>IF(Data!W4&gt;0,4-Data!W4,"")</f>
        <v>2</v>
      </c>
      <c r="X4" s="55">
        <f>IF(Data!X4&gt;0,4-Data!X4,"")</f>
        <v>2</v>
      </c>
      <c r="Y4" s="55">
        <f>IF(Data!Y4&gt;0,4-Data!Y4,"")</f>
        <v>2</v>
      </c>
      <c r="Z4" s="55">
        <f>IF(Data!Z4&gt;0,Data!Z4-4,"")</f>
        <v>1</v>
      </c>
      <c r="AC4" s="60" t="str">
        <f>IF((MAX(A4,L4,N4,P4,X4,Y4)-MIN(A4,L4,N4,P4,X4,Y4))&gt;3,1,"")</f>
        <v/>
      </c>
      <c r="AD4" s="60" t="str">
        <f t="shared" ref="AD4" si="0">IF((MAX(B4,D4,M4,U4)-MIN(B4,D4,M4,U4))&gt;3,1,"")</f>
        <v/>
      </c>
      <c r="AE4" s="60" t="str">
        <f t="shared" ref="AE4" si="1">IF((MAX(I4,T4,V4,W4)-MIN(I4,T4,V4,W4))&gt;3,1,"")</f>
        <v/>
      </c>
      <c r="AF4" s="60" t="str">
        <f t="shared" ref="AF4" si="2">IF((MAX(H4,K4,Q4,S4)-MIN(H4,K4,Q4,S4))&gt;3,1,"")</f>
        <v/>
      </c>
      <c r="AG4" s="60" t="str">
        <f>IF((MAX(E4,F4,G4,R4)-MIN(E4,F4,G4,R4))&gt;3,1,"")</f>
        <v/>
      </c>
      <c r="AH4" s="60" t="str">
        <f t="shared" ref="AH4" si="3">IF((MAX(C4,J4,O4,Z4)-MIN(C4,J4,O4,Z4))&gt;3,1,"")</f>
        <v/>
      </c>
      <c r="AI4" s="58">
        <f>IF(COUNT(A4:Z4)&gt;0,IF(COUNT(AC4,AD4,AE4,AF4,AG4,AH4)&gt;0,SUM(AC4,AD4,AE4,AF4,AG4,AH4),0),"")</f>
        <v>0</v>
      </c>
    </row>
    <row r="5" spans="1:35">
      <c r="A5" s="1">
        <f>IF(Data!A5&gt;0,Data!A5-4,"")</f>
        <v>2</v>
      </c>
      <c r="B5" s="1">
        <f>IF(Data!B5&gt;0,Data!B5-4,"")</f>
        <v>2</v>
      </c>
      <c r="C5" s="1">
        <f>IF(Data!C5&gt;0,4-Data!C5,"")</f>
        <v>3</v>
      </c>
      <c r="D5" s="1">
        <f>IF(Data!D5&gt;0,4-Data!D5,"")</f>
        <v>3</v>
      </c>
      <c r="E5" s="1">
        <f>IF(Data!E5&gt;0,4-Data!E5,"")</f>
        <v>3</v>
      </c>
      <c r="F5" s="1">
        <f>IF(Data!F5&gt;0,Data!F5-4,"")</f>
        <v>2</v>
      </c>
      <c r="G5" s="1">
        <f>IF(Data!G5&gt;0,Data!G5-4,"")</f>
        <v>2</v>
      </c>
      <c r="H5" s="1">
        <f>IF(Data!H5&gt;0,Data!H5-4,"")</f>
        <v>1</v>
      </c>
      <c r="I5" s="1">
        <f>IF(Data!I5&gt;0,4-Data!I5,"")</f>
        <v>3</v>
      </c>
      <c r="J5" s="1">
        <f>IF(Data!J5&gt;0,4-Data!J5,"")</f>
        <v>2</v>
      </c>
      <c r="K5" s="1">
        <f>IF(Data!K5&gt;0,Data!K5-4,"")</f>
        <v>2</v>
      </c>
      <c r="L5" s="1">
        <f>IF(Data!L5&gt;0,4-Data!L5,"")</f>
        <v>3</v>
      </c>
      <c r="M5" s="1">
        <f>IF(Data!M5&gt;0,Data!M5-4,"")</f>
        <v>3</v>
      </c>
      <c r="N5" s="1">
        <f>IF(Data!N5&gt;0,Data!N5-4,"")</f>
        <v>2</v>
      </c>
      <c r="O5" s="1">
        <f>IF(Data!O5&gt;0,Data!O5-4,"")</f>
        <v>2</v>
      </c>
      <c r="P5" s="1">
        <f>IF(Data!P5&gt;0,Data!P5-4,"")</f>
        <v>2</v>
      </c>
      <c r="Q5" s="1">
        <f>IF(Data!Q5&gt;0,4-Data!Q5,"")</f>
        <v>3</v>
      </c>
      <c r="R5" s="1">
        <f>IF(Data!R5&gt;0,4-Data!R5,"")</f>
        <v>3</v>
      </c>
      <c r="S5" s="1">
        <f>IF(Data!S5&gt;0,4-Data!S5,"")</f>
        <v>2</v>
      </c>
      <c r="T5" s="1">
        <f>IF(Data!T5&gt;0,Data!T5-4,"")</f>
        <v>3</v>
      </c>
      <c r="U5" s="1">
        <f>IF(Data!U5&gt;0,4-Data!U5,"")</f>
        <v>3</v>
      </c>
      <c r="V5" s="1">
        <f>IF(Data!V5&gt;0,Data!V5-4,"")</f>
        <v>2</v>
      </c>
      <c r="W5" s="1">
        <f>IF(Data!W5&gt;0,4-Data!W5,"")</f>
        <v>3</v>
      </c>
      <c r="X5" s="1">
        <f>IF(Data!X5&gt;0,4-Data!X5,"")</f>
        <v>3</v>
      </c>
      <c r="Y5" s="1">
        <f>IF(Data!Y5&gt;0,4-Data!Y5,"")</f>
        <v>3</v>
      </c>
      <c r="Z5" s="1">
        <f>IF(Data!Z5&gt;0,Data!Z5-4,"")</f>
        <v>2</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c r="A6" s="1">
        <f>IF(Data!A6&gt;0,Data!A6-4,"")</f>
        <v>3</v>
      </c>
      <c r="B6" s="1">
        <f>IF(Data!B6&gt;0,Data!B6-4,"")</f>
        <v>3</v>
      </c>
      <c r="C6" s="1">
        <f>IF(Data!C6&gt;0,4-Data!C6,"")</f>
        <v>1</v>
      </c>
      <c r="D6" s="1">
        <f>IF(Data!D6&gt;0,4-Data!D6,"")</f>
        <v>3</v>
      </c>
      <c r="E6" s="1">
        <f>IF(Data!E6&gt;0,4-Data!E6,"")</f>
        <v>2</v>
      </c>
      <c r="F6" s="1">
        <f>IF(Data!F6&gt;0,Data!F6-4,"")</f>
        <v>1</v>
      </c>
      <c r="G6" s="1">
        <f>IF(Data!G6&gt;0,Data!G6-4,"")</f>
        <v>3</v>
      </c>
      <c r="H6" s="1">
        <f>IF(Data!H6&gt;0,Data!H6-4,"")</f>
        <v>3</v>
      </c>
      <c r="I6" s="1">
        <f>IF(Data!I6&gt;0,4-Data!I6,"")</f>
        <v>2</v>
      </c>
      <c r="J6" s="1">
        <f>IF(Data!J6&gt;0,4-Data!J6,"")</f>
        <v>2</v>
      </c>
      <c r="K6" s="1">
        <f>IF(Data!K6&gt;0,Data!K6-4,"")</f>
        <v>3</v>
      </c>
      <c r="L6" s="1">
        <f>IF(Data!L6&gt;0,4-Data!L6,"")</f>
        <v>3</v>
      </c>
      <c r="M6" s="1">
        <f>IF(Data!M6&gt;0,Data!M6-4,"")</f>
        <v>3</v>
      </c>
      <c r="N6" s="1">
        <f>IF(Data!N6&gt;0,Data!N6-4,"")</f>
        <v>2</v>
      </c>
      <c r="O6" s="1">
        <f>IF(Data!O6&gt;0,Data!O6-4,"")</f>
        <v>2</v>
      </c>
      <c r="P6" s="1">
        <f>IF(Data!P6&gt;0,Data!P6-4,"")</f>
        <v>3</v>
      </c>
      <c r="Q6" s="1">
        <f>IF(Data!Q6&gt;0,4-Data!Q6,"")</f>
        <v>2</v>
      </c>
      <c r="R6" s="1">
        <f>IF(Data!R6&gt;0,4-Data!R6,"")</f>
        <v>2</v>
      </c>
      <c r="S6" s="1">
        <f>IF(Data!S6&gt;0,4-Data!S6,"")</f>
        <v>3</v>
      </c>
      <c r="T6" s="1">
        <f>IF(Data!T6&gt;0,Data!T6-4,"")</f>
        <v>3</v>
      </c>
      <c r="U6" s="1">
        <f>IF(Data!U6&gt;0,4-Data!U6,"")</f>
        <v>3</v>
      </c>
      <c r="V6" s="1">
        <f>IF(Data!V6&gt;0,Data!V6-4,"")</f>
        <v>3</v>
      </c>
      <c r="W6" s="1">
        <f>IF(Data!W6&gt;0,4-Data!W6,"")</f>
        <v>3</v>
      </c>
      <c r="X6" s="1">
        <f>IF(Data!X6&gt;0,4-Data!X6,"")</f>
        <v>2</v>
      </c>
      <c r="Y6" s="1">
        <f>IF(Data!Y6&gt;0,4-Data!Y6,"")</f>
        <v>3</v>
      </c>
      <c r="Z6" s="1">
        <f>IF(Data!Z6&gt;0,Data!Z6-4,"")</f>
        <v>2</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2</v>
      </c>
      <c r="B7" s="1">
        <f>IF(Data!B7&gt;0,Data!B7-4,"")</f>
        <v>2</v>
      </c>
      <c r="C7" s="1">
        <f>IF(Data!C7&gt;0,4-Data!C7,"")</f>
        <v>2</v>
      </c>
      <c r="D7" s="1">
        <f>IF(Data!D7&gt;0,4-Data!D7,"")</f>
        <v>3</v>
      </c>
      <c r="E7" s="1">
        <f>IF(Data!E7&gt;0,4-Data!E7,"")</f>
        <v>3</v>
      </c>
      <c r="F7" s="1">
        <f>IF(Data!F7&gt;0,Data!F7-4,"")</f>
        <v>1</v>
      </c>
      <c r="G7" s="1">
        <f>IF(Data!G7&gt;0,Data!G7-4,"")</f>
        <v>2</v>
      </c>
      <c r="H7" s="1">
        <f>IF(Data!H7&gt;0,Data!H7-4,"")</f>
        <v>2</v>
      </c>
      <c r="I7" s="1">
        <f>IF(Data!I7&gt;0,4-Data!I7,"")</f>
        <v>2</v>
      </c>
      <c r="J7" s="1">
        <f>IF(Data!J7&gt;0,4-Data!J7,"")</f>
        <v>2</v>
      </c>
      <c r="K7" s="1">
        <f>IF(Data!K7&gt;0,Data!K7-4,"")</f>
        <v>2</v>
      </c>
      <c r="L7" s="1">
        <f>IF(Data!L7&gt;0,4-Data!L7,"")</f>
        <v>2</v>
      </c>
      <c r="M7" s="1">
        <f>IF(Data!M7&gt;0,Data!M7-4,"")</f>
        <v>3</v>
      </c>
      <c r="N7" s="1">
        <f>IF(Data!N7&gt;0,Data!N7-4,"")</f>
        <v>1</v>
      </c>
      <c r="O7" s="1">
        <f>IF(Data!O7&gt;0,Data!O7-4,"")</f>
        <v>2</v>
      </c>
      <c r="P7" s="1">
        <f>IF(Data!P7&gt;0,Data!P7-4,"")</f>
        <v>2</v>
      </c>
      <c r="Q7" s="1">
        <f>IF(Data!Q7&gt;0,4-Data!Q7,"")</f>
        <v>2</v>
      </c>
      <c r="R7" s="1">
        <f>IF(Data!R7&gt;0,4-Data!R7,"")</f>
        <v>2</v>
      </c>
      <c r="S7" s="1">
        <f>IF(Data!S7&gt;0,4-Data!S7,"")</f>
        <v>2</v>
      </c>
      <c r="T7" s="1">
        <f>IF(Data!T7&gt;0,Data!T7-4,"")</f>
        <v>2</v>
      </c>
      <c r="U7" s="1">
        <f>IF(Data!U7&gt;0,4-Data!U7,"")</f>
        <v>3</v>
      </c>
      <c r="V7" s="1">
        <f>IF(Data!V7&gt;0,Data!V7-4,"")</f>
        <v>2</v>
      </c>
      <c r="W7" s="1">
        <f>IF(Data!W7&gt;0,4-Data!W7,"")</f>
        <v>3</v>
      </c>
      <c r="X7" s="1">
        <f>IF(Data!X7&gt;0,4-Data!X7,"")</f>
        <v>1</v>
      </c>
      <c r="Y7" s="1">
        <f>IF(Data!Y7&gt;0,4-Data!Y7,"")</f>
        <v>2</v>
      </c>
      <c r="Z7" s="1">
        <f>IF(Data!Z7&gt;0,Data!Z7-4,"")</f>
        <v>2</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2</v>
      </c>
      <c r="B8" s="1">
        <f>IF(Data!B8&gt;0,Data!B8-4,"")</f>
        <v>3</v>
      </c>
      <c r="C8" s="1">
        <f>IF(Data!C8&gt;0,4-Data!C8,"")</f>
        <v>0</v>
      </c>
      <c r="D8" s="1">
        <f>IF(Data!D8&gt;0,4-Data!D8,"")</f>
        <v>3</v>
      </c>
      <c r="E8" s="1">
        <f>IF(Data!E8&gt;0,4-Data!E8,"")</f>
        <v>0</v>
      </c>
      <c r="F8" s="1">
        <f>IF(Data!F8&gt;0,Data!F8-4,"")</f>
        <v>2</v>
      </c>
      <c r="G8" s="1">
        <f>IF(Data!G8&gt;0,Data!G8-4,"")</f>
        <v>2</v>
      </c>
      <c r="H8" s="1">
        <f>IF(Data!H8&gt;0,Data!H8-4,"")</f>
        <v>3</v>
      </c>
      <c r="I8" s="1">
        <f>IF(Data!I8&gt;0,4-Data!I8,"")</f>
        <v>1</v>
      </c>
      <c r="J8" s="1">
        <f>IF(Data!J8&gt;0,4-Data!J8,"")</f>
        <v>1</v>
      </c>
      <c r="K8" s="1">
        <f>IF(Data!K8&gt;0,Data!K8-4,"")</f>
        <v>2</v>
      </c>
      <c r="L8" s="1">
        <f>IF(Data!L8&gt;0,4-Data!L8,"")</f>
        <v>3</v>
      </c>
      <c r="M8" s="1">
        <f>IF(Data!M8&gt;0,Data!M8-4,"")</f>
        <v>3</v>
      </c>
      <c r="N8" s="1">
        <f>IF(Data!N8&gt;0,Data!N8-4,"")</f>
        <v>2</v>
      </c>
      <c r="O8" s="1">
        <f>IF(Data!O8&gt;0,Data!O8-4,"")</f>
        <v>3</v>
      </c>
      <c r="P8" s="1">
        <f>IF(Data!P8&gt;0,Data!P8-4,"")</f>
        <v>3</v>
      </c>
      <c r="Q8" s="1">
        <f>IF(Data!Q8&gt;0,4-Data!Q8,"")</f>
        <v>0</v>
      </c>
      <c r="R8" s="1">
        <f>IF(Data!R8&gt;0,4-Data!R8,"")</f>
        <v>1</v>
      </c>
      <c r="S8" s="1">
        <f>IF(Data!S8&gt;0,4-Data!S8,"")</f>
        <v>3</v>
      </c>
      <c r="T8" s="1">
        <f>IF(Data!T8&gt;0,Data!T8-4,"")</f>
        <v>3</v>
      </c>
      <c r="U8" s="1">
        <f>IF(Data!U8&gt;0,4-Data!U8,"")</f>
        <v>3</v>
      </c>
      <c r="V8" s="1">
        <f>IF(Data!V8&gt;0,Data!V8-4,"")</f>
        <v>3</v>
      </c>
      <c r="W8" s="1">
        <f>IF(Data!W8&gt;0,4-Data!W8,"")</f>
        <v>3</v>
      </c>
      <c r="X8" s="1">
        <f>IF(Data!X8&gt;0,4-Data!X8,"")</f>
        <v>2</v>
      </c>
      <c r="Y8" s="1">
        <f>IF(Data!Y8&gt;0,4-Data!Y8,"")</f>
        <v>3</v>
      </c>
      <c r="Z8" s="1">
        <f>IF(Data!Z8&gt;0,Data!Z8-4,"")</f>
        <v>3</v>
      </c>
      <c r="AC8" s="4" t="str">
        <f t="shared" si="4"/>
        <v/>
      </c>
      <c r="AD8" s="4" t="str">
        <f t="shared" si="5"/>
        <v/>
      </c>
      <c r="AE8" s="4" t="str">
        <f t="shared" si="6"/>
        <v/>
      </c>
      <c r="AF8" s="4" t="str">
        <f t="shared" si="7"/>
        <v/>
      </c>
      <c r="AG8" s="4" t="str">
        <f t="shared" si="8"/>
        <v/>
      </c>
      <c r="AH8" s="4" t="str">
        <f t="shared" si="9"/>
        <v/>
      </c>
      <c r="AI8" s="2">
        <f t="shared" si="10"/>
        <v>0</v>
      </c>
    </row>
    <row r="9" spans="1:35">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row>
    <row r="10" spans="1:35">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row>
    <row r="11" spans="1:35">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row>
    <row r="12" spans="1:3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row>
    <row r="13" spans="1:3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4.4"/>
  <cols>
    <col min="1" max="1" width="28" customWidth="1"/>
    <col min="2" max="2" width="18.109375" customWidth="1"/>
    <col min="3" max="5" width="18.33203125" customWidth="1"/>
    <col min="6" max="6" width="18.44140625" customWidth="1"/>
    <col min="7" max="7" width="18.33203125" customWidth="1"/>
  </cols>
  <sheetData>
    <row r="1" spans="1:7" ht="21">
      <c r="A1" s="168" t="s">
        <v>829</v>
      </c>
      <c r="B1" s="168"/>
      <c r="C1" s="168"/>
      <c r="D1" s="168"/>
      <c r="E1" s="168"/>
      <c r="F1" s="168"/>
      <c r="G1" s="168"/>
    </row>
    <row r="2" spans="1:7" ht="184.8" customHeight="1">
      <c r="A2" s="158" t="s">
        <v>830</v>
      </c>
      <c r="B2" s="158"/>
      <c r="C2" s="158"/>
      <c r="D2" s="158"/>
      <c r="E2" s="158"/>
      <c r="F2" s="158"/>
      <c r="G2" s="158"/>
    </row>
    <row r="3" spans="1:7">
      <c r="A3" s="84" t="s">
        <v>110</v>
      </c>
      <c r="B3" s="77" t="s">
        <v>827</v>
      </c>
    </row>
    <row r="4" spans="1:7">
      <c r="A4" s="9" t="str">
        <f>VLOOKUP(Read_First!B5,Items!A1:BI50,54,FALSE)</f>
        <v>Attrattività</v>
      </c>
      <c r="B4" s="6">
        <f>SQRT(VAR(DT!AC4:AC1004))</f>
        <v>0.41833001326703861</v>
      </c>
    </row>
    <row r="5" spans="1:7">
      <c r="A5" s="9" t="str">
        <f>VLOOKUP(Read_First!B5,Items!A1:BI50,55,FALSE)</f>
        <v>Apprendibilità</v>
      </c>
      <c r="B5" s="6">
        <f>SQRT(VAR(DT!AD4:AD1004))</f>
        <v>0.13693063937629152</v>
      </c>
    </row>
    <row r="6" spans="1:7">
      <c r="A6" s="9" t="str">
        <f>VLOOKUP(Read_First!B5,Items!A1:BI50,56,FALSE)</f>
        <v>Efficienca</v>
      </c>
      <c r="B6" s="6">
        <f>SQRT(VAR(DT!AE4:AE1004))</f>
        <v>0.20916500663351889</v>
      </c>
    </row>
    <row r="7" spans="1:7">
      <c r="A7" s="9" t="str">
        <f>VLOOKUP(Read_First!B5,Items!A1:BI50,57,FALSE)</f>
        <v>Controllabilità</v>
      </c>
      <c r="B7" s="6">
        <f>SQRT(VAR(DT!AF4:AF1004))</f>
        <v>0.33541019662496818</v>
      </c>
    </row>
    <row r="8" spans="1:7">
      <c r="A8" s="9" t="str">
        <f>VLOOKUP(Read_First!B5,Items!A1:BI50,58,FALSE)</f>
        <v>Stimolazione</v>
      </c>
      <c r="B8" s="6">
        <f>SQRT(VAR(DT!AG4:AG1004))</f>
        <v>0.5419870847169701</v>
      </c>
    </row>
    <row r="9" spans="1:7">
      <c r="A9" s="9" t="str">
        <f>VLOOKUP(Read_First!B5,Items!A1:BI50,59,FALSE)</f>
        <v>Originalità</v>
      </c>
      <c r="B9" s="6">
        <f>SQRT(VAR(DT!AH4:AH1004))</f>
        <v>0.37080992435478338</v>
      </c>
    </row>
    <row r="11" spans="1:7">
      <c r="A11" s="89" t="s">
        <v>828</v>
      </c>
      <c r="B11" s="85" t="str">
        <f>VLOOKUP(Read_First!B5,Items!A1:BI50,54,FALSE)</f>
        <v>Attrattività</v>
      </c>
      <c r="C11" s="87" t="str">
        <f>VLOOKUP(Read_First!B5,Items!A1:BI50,55,FALSE)</f>
        <v>Apprendibilità</v>
      </c>
      <c r="D11" s="87" t="str">
        <f>VLOOKUP(Read_First!B5,Items!A1:BI50,56,FALSE)</f>
        <v>Efficienca</v>
      </c>
      <c r="E11" s="88" t="str">
        <f>VLOOKUP(Read_First!B5,Items!A1:BI50,57,FALSE)</f>
        <v>Controllabilità</v>
      </c>
      <c r="F11" s="85" t="str">
        <f>VLOOKUP(Read_First!B5,Items!A1:BI50,58,FALSE)</f>
        <v>Stimolazione</v>
      </c>
      <c r="G11" s="86" t="str">
        <f>VLOOKUP(Read_First!B5,Items!A1:BI50,59,FALSE)</f>
        <v>Originalità</v>
      </c>
    </row>
    <row r="12" spans="1:7">
      <c r="A12" s="91" t="s">
        <v>831</v>
      </c>
      <c r="B12" s="4">
        <f>POWER((1.65*B4)/0.5,2)</f>
        <v>1.9057500000000076</v>
      </c>
      <c r="C12" s="4">
        <f>POWER((1.65*B5)/0.5,2)</f>
        <v>0.20418749999999997</v>
      </c>
      <c r="D12" s="4">
        <f>POWER((1.65*B6)/0.5,2)</f>
        <v>0.4764374999999999</v>
      </c>
      <c r="E12" s="4">
        <f>POWER((1.65*B7)/0.5,2)</f>
        <v>1.225124999999998</v>
      </c>
      <c r="F12" s="4">
        <f>POWER((1.65*B8)/0.5,2)</f>
        <v>3.1989375000000009</v>
      </c>
      <c r="G12" s="4">
        <f>POWER((1.65*B9)/0.5,2)</f>
        <v>1.4973750000000019</v>
      </c>
    </row>
    <row r="13" spans="1:7">
      <c r="A13" s="91" t="s">
        <v>832</v>
      </c>
      <c r="B13" s="4">
        <f>POWER((1.96*B4)/0.5,2)</f>
        <v>2.6891200000000102</v>
      </c>
      <c r="C13" s="4">
        <f>POWER((1.96*B5)/0.5,2)</f>
        <v>0.28811999999999999</v>
      </c>
      <c r="D13" s="4">
        <f>POWER((1.96*B6)/0.5,2)</f>
        <v>0.67227999999999999</v>
      </c>
      <c r="E13" s="4">
        <f>POWER((1.96*B7)/0.5,2)</f>
        <v>1.7287199999999969</v>
      </c>
      <c r="F13" s="4">
        <f>POWER((1.96*B8)/0.5,2)</f>
        <v>4.5138800000000012</v>
      </c>
      <c r="G13" s="4">
        <f>POWER((1.96*B9)/0.5,2)</f>
        <v>2.1128800000000023</v>
      </c>
    </row>
    <row r="14" spans="1:7">
      <c r="A14" s="91" t="s">
        <v>833</v>
      </c>
      <c r="B14" s="4">
        <f>POWER((2.58*B4)/0.5,2)</f>
        <v>4.6594800000000189</v>
      </c>
      <c r="C14" s="4">
        <f>POWER((2.58*B5)/0.5,2)</f>
        <v>0.49922999999999995</v>
      </c>
      <c r="D14" s="4">
        <f>POWER((2.58*B6)/0.5,2)</f>
        <v>1.1648700000000001</v>
      </c>
      <c r="E14" s="4">
        <f>POWER((2.58*B7)/0.5,2)</f>
        <v>2.995379999999995</v>
      </c>
      <c r="F14" s="4">
        <f>POWER((2.58*B8)/0.5,2)</f>
        <v>7.8212700000000046</v>
      </c>
      <c r="G14" s="4">
        <f>POWER((2.58*B9)/0.5,2)</f>
        <v>3.661020000000005</v>
      </c>
    </row>
    <row r="15" spans="1:7">
      <c r="A15" s="91" t="s">
        <v>834</v>
      </c>
      <c r="B15" s="4">
        <f>POWER((1.65*B4)/0.25,2)</f>
        <v>7.6230000000000304</v>
      </c>
      <c r="C15" s="4">
        <f>POWER((1.65*B5)/0.25,2)</f>
        <v>0.81674999999999986</v>
      </c>
      <c r="D15" s="4">
        <f>POWER((1.65*B6)/0.25,2)</f>
        <v>1.9057499999999996</v>
      </c>
      <c r="E15" s="4">
        <f>POWER((1.65*B7)/0.25,2)</f>
        <v>4.9004999999999921</v>
      </c>
      <c r="F15" s="4">
        <f>POWER((1.65*B8)/0.25,2)</f>
        <v>12.795750000000004</v>
      </c>
      <c r="G15" s="4">
        <f>POWER((1.65*B9)/0.25,2)</f>
        <v>5.9895000000000076</v>
      </c>
    </row>
    <row r="16" spans="1:7">
      <c r="A16" s="91" t="s">
        <v>835</v>
      </c>
      <c r="B16" s="4">
        <f>POWER((1.96*B4)/0.25,2)</f>
        <v>10.756480000000041</v>
      </c>
      <c r="C16" s="4">
        <f>POWER((1.96*B5)/0.25,2)</f>
        <v>1.1524799999999999</v>
      </c>
      <c r="D16" s="4">
        <f>POWER((1.96*B6)/0.25,2)</f>
        <v>2.68912</v>
      </c>
      <c r="E16" s="4">
        <f>POWER((1.96*B7)/0.25,2)</f>
        <v>6.9148799999999877</v>
      </c>
      <c r="F16" s="4">
        <f>POWER((1.96*B8)/0.25,2)</f>
        <v>18.055520000000005</v>
      </c>
      <c r="G16" s="4">
        <f>POWER((1.96*B9)/0.25,2)</f>
        <v>8.4515200000000092</v>
      </c>
    </row>
    <row r="17" spans="1:7">
      <c r="A17" s="91" t="s">
        <v>836</v>
      </c>
      <c r="B17" s="4">
        <f>POWER((2.58*B4)/0.25,2)</f>
        <v>18.637920000000076</v>
      </c>
      <c r="C17" s="4">
        <f>POWER((2.58*B5)/0.25,2)</f>
        <v>1.9969199999999998</v>
      </c>
      <c r="D17" s="4">
        <f>POWER((2.58*B6)/0.25,2)</f>
        <v>4.6594800000000003</v>
      </c>
      <c r="E17" s="4">
        <f>POWER((2.58*B7)/0.25,2)</f>
        <v>11.98151999999998</v>
      </c>
      <c r="F17" s="4">
        <f>POWER((2.58*B8)/0.25,2)</f>
        <v>31.285080000000018</v>
      </c>
      <c r="G17" s="4">
        <f>POWER((2.58*B9)/0.25,2)</f>
        <v>14.64408000000002</v>
      </c>
    </row>
    <row r="18" spans="1:7">
      <c r="A18" s="91" t="s">
        <v>837</v>
      </c>
      <c r="B18" s="4">
        <f>POWER((1.65*B4)/0.1,2)</f>
        <v>47.643750000000189</v>
      </c>
      <c r="C18" s="4">
        <f>POWER((1.65*B5)/0.1,2)</f>
        <v>5.104687499999998</v>
      </c>
      <c r="D18" s="4">
        <f>POWER((1.65*B6)/0.1,2)</f>
        <v>11.910937499999996</v>
      </c>
      <c r="E18" s="4">
        <f>POWER((1.65*B7)/0.1,2)</f>
        <v>30.628124999999951</v>
      </c>
      <c r="F18" s="4">
        <f>POWER((1.65*B8)/0.1,2)</f>
        <v>79.973437500000017</v>
      </c>
      <c r="G18" s="4">
        <f>POWER((1.65*B9)/0.1,2)</f>
        <v>37.434375000000038</v>
      </c>
    </row>
    <row r="19" spans="1:7">
      <c r="A19" s="91" t="s">
        <v>838</v>
      </c>
      <c r="B19" s="4">
        <f>POWER((1.96*B4)/0.1,2)</f>
        <v>67.22800000000025</v>
      </c>
      <c r="C19" s="4">
        <f>POWER((1.96*B5)/0.1,2)</f>
        <v>7.2029999999999976</v>
      </c>
      <c r="D19" s="4">
        <f>POWER((1.96*B6)/0.1,2)</f>
        <v>16.806999999999995</v>
      </c>
      <c r="E19" s="4">
        <f>POWER((1.96*B7)/0.1,2)</f>
        <v>43.217999999999925</v>
      </c>
      <c r="F19" s="4">
        <f>POWER((1.96*B8)/0.1,2)</f>
        <v>112.84700000000002</v>
      </c>
      <c r="G19" s="4">
        <f>POWER((1.96*B9)/0.1,2)</f>
        <v>52.82200000000006</v>
      </c>
    </row>
    <row r="20" spans="1:7">
      <c r="A20" s="92" t="s">
        <v>839</v>
      </c>
      <c r="B20" s="4">
        <f>POWER((2.58*B4)/0.1,2)</f>
        <v>116.48700000000045</v>
      </c>
      <c r="C20" s="4">
        <f>POWER((2.58*B5)/0.1,2)</f>
        <v>12.480749999999997</v>
      </c>
      <c r="D20" s="4">
        <f>POWER((2.58*B6)/0.1,2)</f>
        <v>29.121749999999999</v>
      </c>
      <c r="E20" s="4">
        <f>POWER((2.58*B7)/0.1,2)</f>
        <v>74.884499999999861</v>
      </c>
      <c r="F20" s="4">
        <f>POWER((2.58*B8)/0.1,2)</f>
        <v>195.5317500000001</v>
      </c>
      <c r="G20" s="4">
        <f>POWER((2.58*B9)/0.1,2)</f>
        <v>91.525500000000122</v>
      </c>
    </row>
  </sheetData>
  <mergeCells count="2">
    <mergeCell ref="A1:G1"/>
    <mergeCell ref="A2:G2"/>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4.4"/>
  <cols>
    <col min="1" max="6" width="12.77734375" customWidth="1"/>
    <col min="7" max="7" width="10.6640625" customWidth="1"/>
    <col min="8" max="8" width="11.109375" customWidth="1"/>
    <col min="9" max="11" width="12.77734375" customWidth="1"/>
    <col min="12" max="12" width="14.77734375" customWidth="1"/>
    <col min="13" max="13" width="13.44140625" customWidth="1"/>
    <col min="14" max="14" width="12.77734375" customWidth="1"/>
    <col min="17" max="17" width="12.77734375" customWidth="1"/>
    <col min="18" max="18" width="8.6640625" customWidth="1"/>
    <col min="19" max="19" width="10" customWidth="1"/>
    <col min="20" max="20" width="7.6640625" customWidth="1"/>
    <col min="21" max="21" width="10.5546875" customWidth="1"/>
  </cols>
  <sheetData>
    <row r="1" spans="1:23" ht="133.19999999999999" customHeight="1">
      <c r="A1" s="158" t="s">
        <v>1286</v>
      </c>
      <c r="B1" s="152"/>
      <c r="C1" s="152"/>
      <c r="D1" s="152"/>
      <c r="E1" s="152"/>
      <c r="F1" s="152"/>
      <c r="H1" s="49"/>
      <c r="I1" s="120" t="s">
        <v>1272</v>
      </c>
      <c r="J1" s="115" t="e">
        <f>AVERAGE(O4:O1004)</f>
        <v>#VALUE!</v>
      </c>
      <c r="K1" s="116" t="s">
        <v>1285</v>
      </c>
      <c r="L1" s="117" t="e">
        <f>STDEV(O4:O1004)</f>
        <v>#VALUE!</v>
      </c>
      <c r="M1" s="118" t="s">
        <v>1287</v>
      </c>
      <c r="N1" s="119" t="e">
        <f>CONFIDENCE(0.05,L1,Results!E3)</f>
        <v>#VALUE!</v>
      </c>
      <c r="O1" s="121"/>
    </row>
    <row r="2" spans="1:23">
      <c r="A2" s="169" t="s">
        <v>1269</v>
      </c>
      <c r="B2" s="169"/>
      <c r="C2" s="169"/>
      <c r="D2" s="169"/>
      <c r="E2" s="169"/>
      <c r="F2" s="169"/>
      <c r="G2" s="40"/>
      <c r="I2" s="169" t="s">
        <v>1270</v>
      </c>
      <c r="J2" s="169"/>
      <c r="K2" s="169"/>
      <c r="L2" s="169"/>
      <c r="M2" s="169"/>
      <c r="N2" s="169"/>
      <c r="O2" s="1"/>
      <c r="Q2" s="170" t="s">
        <v>1529</v>
      </c>
      <c r="R2" s="170"/>
      <c r="S2" s="170"/>
      <c r="T2" s="170"/>
      <c r="U2" s="170"/>
      <c r="V2" s="170"/>
      <c r="W2" s="170"/>
    </row>
    <row r="3" spans="1:23">
      <c r="A3" s="84" t="str">
        <f>VLOOKUP(Read_First!B5,Items!A1:BI50,54,FALSE)</f>
        <v>Attrattività</v>
      </c>
      <c r="B3" s="78" t="str">
        <f>VLOOKUP(Read_First!B5,Items!A1:BI50,55,FALSE)</f>
        <v>Apprendibilità</v>
      </c>
      <c r="C3" s="78" t="str">
        <f>VLOOKUP(Read_First!B5,Items!A1:BI50,56,FALSE)</f>
        <v>Efficienca</v>
      </c>
      <c r="D3" s="78" t="str">
        <f>VLOOKUP(Read_First!B5,Items!A1:BI50,57,FALSE)</f>
        <v>Controllabilità</v>
      </c>
      <c r="E3" s="78" t="str">
        <f>VLOOKUP(Read_First!B5,Items!A1:BI50,58,FALSE)</f>
        <v>Stimolazione</v>
      </c>
      <c r="F3" s="78" t="str">
        <f>VLOOKUP(Read_First!B5,Items!A1:BI50,59,FALSE)</f>
        <v>Originalità</v>
      </c>
      <c r="G3" s="77" t="s">
        <v>1271</v>
      </c>
      <c r="I3" s="113" t="str">
        <f>VLOOKUP(Read_First!B5,Items!A1:BI50,54,FALSE)</f>
        <v>Attrattività</v>
      </c>
      <c r="J3" s="76" t="str">
        <f>VLOOKUP(Read_First!B5,Items!A1:BI50,55,FALSE)</f>
        <v>Apprendibilità</v>
      </c>
      <c r="K3" s="75" t="str">
        <f>VLOOKUP(Read_First!B5,Items!A1:BI50,56,FALSE)</f>
        <v>Efficienca</v>
      </c>
      <c r="L3" s="75" t="str">
        <f>VLOOKUP(Read_First!B5,Items!A1:BI50,57,FALSE)</f>
        <v>Controllabilità</v>
      </c>
      <c r="M3" s="75" t="str">
        <f>VLOOKUP(Read_First!B5,Items!A1:BI50,58,FALSE)</f>
        <v>Stimolazione</v>
      </c>
      <c r="N3" s="75" t="str">
        <f>VLOOKUP(Read_First!B5,Items!A1:BI50,59,FALSE)</f>
        <v>Originalità</v>
      </c>
      <c r="O3" s="114" t="s">
        <v>1272</v>
      </c>
      <c r="Q3" s="131" t="s">
        <v>1526</v>
      </c>
      <c r="R3" s="131" t="s">
        <v>106</v>
      </c>
      <c r="S3" s="131" t="s">
        <v>1527</v>
      </c>
      <c r="T3" s="131" t="s">
        <v>3</v>
      </c>
      <c r="U3" s="131" t="s">
        <v>112</v>
      </c>
      <c r="V3" s="163" t="s">
        <v>1528</v>
      </c>
      <c r="W3" s="163"/>
    </row>
    <row r="4" spans="1:23">
      <c r="A4" s="53">
        <v>5</v>
      </c>
      <c r="B4" s="53">
        <v>5</v>
      </c>
      <c r="C4" s="53">
        <v>7</v>
      </c>
      <c r="D4" s="53">
        <v>6</v>
      </c>
      <c r="E4" s="53">
        <v>6</v>
      </c>
      <c r="F4" s="53">
        <v>5</v>
      </c>
      <c r="G4" s="55">
        <f>SUM(A4:F4)</f>
        <v>34</v>
      </c>
      <c r="I4" s="56">
        <f t="shared" ref="I4:I49" si="0">IF(G4&gt;0,A4/G4,"")</f>
        <v>0.14705882352941177</v>
      </c>
      <c r="J4" s="56">
        <f t="shared" ref="J4:J49" si="1">IF(G4&gt;0,B4/G4,"")</f>
        <v>0.14705882352941177</v>
      </c>
      <c r="K4" s="56">
        <f t="shared" ref="K4:K49" si="2">IF(G4&gt;0,C4/G4,"")</f>
        <v>0.20588235294117646</v>
      </c>
      <c r="L4" s="56">
        <f t="shared" ref="L4:L49" si="3">IF(G4&gt;0,D4/G4,"")</f>
        <v>0.17647058823529413</v>
      </c>
      <c r="M4" s="56">
        <f t="shared" ref="M4:M49" si="4">IF(G4&gt;0,E4/G4,"")</f>
        <v>0.17647058823529413</v>
      </c>
      <c r="N4" s="56">
        <f t="shared" ref="N4:N49" si="5">IF(G4&gt;0,F4/G4,"")</f>
        <v>0.14705882352941177</v>
      </c>
      <c r="O4" s="90">
        <f>IF(G4&gt;0,DT!AC4*I4+DT!AD4*J4+DT!AE4*K4+DT!AF4*L4+DT!AG4*M4+DT!AH4*N4,"")</f>
        <v>1.9705882352941178</v>
      </c>
      <c r="Q4" s="132" t="str">
        <f>VLOOKUP(Read_First!B5,Items!A1:BI50,54,FALSE)</f>
        <v>Attrattività</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8">
        <v>7</v>
      </c>
      <c r="B5" s="48">
        <v>7</v>
      </c>
      <c r="C5" s="48">
        <v>7</v>
      </c>
      <c r="D5" s="48">
        <v>7</v>
      </c>
      <c r="E5" s="48">
        <v>7</v>
      </c>
      <c r="F5" s="48">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1">
        <f>IF(G5&gt;0,DT!AC5*I5+DT!AD5*J5+DT!AE5*K5+DT!AF5*L5+DT!AG5*M5+DT!AH5*N5,"")</f>
        <v>2.458333333333333</v>
      </c>
      <c r="Q5" s="132" t="str">
        <f>VLOOKUP(Read_First!B5,Items!A1:BI50,55,FALSE)</f>
        <v>Apprendibilità</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8">
        <v>6</v>
      </c>
      <c r="B6" s="48">
        <v>5</v>
      </c>
      <c r="C6" s="48">
        <v>7</v>
      </c>
      <c r="D6" s="48">
        <v>6</v>
      </c>
      <c r="E6" s="48">
        <v>6</v>
      </c>
      <c r="F6" s="48">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1">
        <f>IF(G6&gt;0,DT!AC6*I6+DT!AD6*J6+DT!AE6*K6+DT!AF6*L6+DT!AG6*M6+DT!AH6*N6,"")</f>
        <v>2.5</v>
      </c>
      <c r="Q6" s="132" t="str">
        <f>VLOOKUP(Read_First!B5,Items!A1:BI50,56,FALSE)</f>
        <v>Efficienca</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8">
        <v>5</v>
      </c>
      <c r="B7" s="48">
        <v>5</v>
      </c>
      <c r="C7" s="48">
        <v>6</v>
      </c>
      <c r="D7" s="48">
        <v>6</v>
      </c>
      <c r="E7" s="48">
        <v>4</v>
      </c>
      <c r="F7" s="48">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1">
        <f>IF(G7&gt;0,DT!AC7*I7+DT!AD7*J7+DT!AE7*K7+DT!AF7*L7+DT!AG7*M7+DT!AH7*N7,"")</f>
        <v>2.1194444444444445</v>
      </c>
      <c r="Q7" s="132" t="str">
        <f>VLOOKUP(Read_First!B5,Items!A1:BI50,57,FALSE)</f>
        <v>Controllabilità</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8">
        <v>6</v>
      </c>
      <c r="B8" s="48">
        <v>6</v>
      </c>
      <c r="C8" s="48">
        <v>7</v>
      </c>
      <c r="D8" s="48">
        <v>7</v>
      </c>
      <c r="E8" s="48">
        <v>5</v>
      </c>
      <c r="F8" s="48">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1">
        <f>IF(G8&gt;0,DT!AC8*I8+DT!AD8*J8+DT!AE8*K8+DT!AF8*L8+DT!AG8*M8+DT!AH8*N8,"")</f>
        <v>2.208333333333333</v>
      </c>
      <c r="Q8" s="132" t="str">
        <f>VLOOKUP(Read_First!B5,Items!A1:BI50,58,FALSE)</f>
        <v>Stimolazione</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8">
        <v>2</v>
      </c>
      <c r="B9" s="48">
        <v>7</v>
      </c>
      <c r="C9" s="48">
        <v>7</v>
      </c>
      <c r="D9" s="48">
        <v>7</v>
      </c>
      <c r="E9" s="48">
        <v>2</v>
      </c>
      <c r="F9" s="48">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1" t="e">
        <f>IF(G9&gt;0,DT!AC9*I9+DT!AD9*J9+DT!AE9*K9+DT!AF9*L9+DT!AG9*M9+DT!AH9*N9,"")</f>
        <v>#VALUE!</v>
      </c>
      <c r="Q9" s="132" t="str">
        <f>VLOOKUP(Read_First!B5,Items!A1:BI50,59,FALSE)</f>
        <v>Originalità</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8">
        <v>7</v>
      </c>
      <c r="B10" s="48">
        <v>7</v>
      </c>
      <c r="C10" s="48">
        <v>7</v>
      </c>
      <c r="D10" s="48">
        <v>7</v>
      </c>
      <c r="E10" s="48">
        <v>3</v>
      </c>
      <c r="F10" s="48">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1" t="e">
        <f>IF(G10&gt;0,DT!AC10*I10+DT!AD10*J10+DT!AE10*K10+DT!AF10*L10+DT!AG10*M10+DT!AH10*N10,"")</f>
        <v>#VALUE!</v>
      </c>
    </row>
    <row r="11" spans="1:23">
      <c r="A11" s="48">
        <v>5</v>
      </c>
      <c r="B11" s="48">
        <v>5</v>
      </c>
      <c r="C11" s="48">
        <v>6</v>
      </c>
      <c r="D11" s="48">
        <v>7</v>
      </c>
      <c r="E11" s="48">
        <v>3</v>
      </c>
      <c r="F11" s="48">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1" t="e">
        <f>IF(G11&gt;0,DT!AC11*I11+DT!AD11*J11+DT!AE11*K11+DT!AF11*L11+DT!AG11*M11+DT!AH11*N11,"")</f>
        <v>#VALUE!</v>
      </c>
    </row>
    <row r="12" spans="1:23">
      <c r="A12" s="48">
        <v>7</v>
      </c>
      <c r="B12" s="48">
        <v>6</v>
      </c>
      <c r="C12" s="48">
        <v>6</v>
      </c>
      <c r="D12" s="48">
        <v>7</v>
      </c>
      <c r="E12" s="48">
        <v>5</v>
      </c>
      <c r="F12" s="48">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1" t="e">
        <f>IF(G12&gt;0,DT!AC12*I12+DT!AD12*J12+DT!AE12*K12+DT!AF12*L12+DT!AG12*M12+DT!AH12*N12,"")</f>
        <v>#VALUE!</v>
      </c>
    </row>
    <row r="13" spans="1:23">
      <c r="A13" s="48">
        <v>7</v>
      </c>
      <c r="B13" s="48">
        <v>6</v>
      </c>
      <c r="C13" s="48">
        <v>7</v>
      </c>
      <c r="D13" s="48">
        <v>7</v>
      </c>
      <c r="E13" s="48">
        <v>6</v>
      </c>
      <c r="F13" s="48">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1" t="e">
        <f>IF(G13&gt;0,DT!AC13*I13+DT!AD13*J13+DT!AE13*K13+DT!AF13*L13+DT!AG13*M13+DT!AH13*N13,"")</f>
        <v>#VALUE!</v>
      </c>
    </row>
    <row r="14" spans="1:23">
      <c r="A14" s="48">
        <v>7</v>
      </c>
      <c r="B14" s="48">
        <v>7</v>
      </c>
      <c r="C14" s="48">
        <v>7</v>
      </c>
      <c r="D14" s="48">
        <v>6</v>
      </c>
      <c r="E14" s="48">
        <v>5</v>
      </c>
      <c r="F14" s="48">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1" t="e">
        <f>IF(G14&gt;0,DT!AC14*I14+DT!AD14*J14+DT!AE14*K14+DT!AF14*L14+DT!AG14*M14+DT!AH14*N14,"")</f>
        <v>#VALUE!</v>
      </c>
    </row>
    <row r="15" spans="1:23">
      <c r="A15" s="48">
        <v>5</v>
      </c>
      <c r="B15" s="48">
        <v>5</v>
      </c>
      <c r="C15" s="48">
        <v>5</v>
      </c>
      <c r="D15" s="48">
        <v>5</v>
      </c>
      <c r="E15" s="48">
        <v>5</v>
      </c>
      <c r="F15" s="48">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1" t="e">
        <f>IF(G15&gt;0,DT!AC15*I15+DT!AD15*J15+DT!AE15*K15+DT!AF15*L15+DT!AG15*M15+DT!AH15*N15,"")</f>
        <v>#VALUE!</v>
      </c>
    </row>
    <row r="16" spans="1:23">
      <c r="A16" s="48">
        <v>5</v>
      </c>
      <c r="B16" s="48">
        <v>6</v>
      </c>
      <c r="C16" s="48">
        <v>5</v>
      </c>
      <c r="D16" s="48">
        <v>5</v>
      </c>
      <c r="E16" s="48">
        <v>5</v>
      </c>
      <c r="F16" s="48">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1" t="e">
        <f>IF(G16&gt;0,DT!AC16*I16+DT!AD16*J16+DT!AE16*K16+DT!AF16*L16+DT!AG16*M16+DT!AH16*N16,"")</f>
        <v>#VALUE!</v>
      </c>
    </row>
    <row r="17" spans="1:15">
      <c r="A17" s="48">
        <v>7</v>
      </c>
      <c r="B17" s="48">
        <v>7</v>
      </c>
      <c r="C17" s="48">
        <v>7</v>
      </c>
      <c r="D17" s="48">
        <v>7</v>
      </c>
      <c r="E17" s="48">
        <v>6</v>
      </c>
      <c r="F17" s="48">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1" t="e">
        <f>IF(G17&gt;0,DT!AC17*I17+DT!AD17*J17+DT!AE17*K17+DT!AF17*L17+DT!AG17*M17+DT!AH17*N17,"")</f>
        <v>#VALUE!</v>
      </c>
    </row>
    <row r="18" spans="1:15">
      <c r="A18" s="48">
        <v>7</v>
      </c>
      <c r="B18" s="48">
        <v>7</v>
      </c>
      <c r="C18" s="48">
        <v>7</v>
      </c>
      <c r="D18" s="48">
        <v>7</v>
      </c>
      <c r="E18" s="48">
        <v>1</v>
      </c>
      <c r="F18" s="48">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1" t="e">
        <f>IF(G18&gt;0,DT!AC18*I18+DT!AD18*J18+DT!AE18*K18+DT!AF18*L18+DT!AG18*M18+DT!AH18*N18,"")</f>
        <v>#VALUE!</v>
      </c>
    </row>
    <row r="19" spans="1:15">
      <c r="A19" s="48">
        <v>6</v>
      </c>
      <c r="B19" s="48">
        <v>7</v>
      </c>
      <c r="C19" s="48">
        <v>7</v>
      </c>
      <c r="D19" s="48">
        <v>7</v>
      </c>
      <c r="E19" s="48">
        <v>7</v>
      </c>
      <c r="F19" s="48">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1" t="e">
        <f>IF(G19&gt;0,DT!AC19*I19+DT!AD19*J19+DT!AE19*K19+DT!AF19*L19+DT!AG19*M19+DT!AH19*N19,"")</f>
        <v>#VALUE!</v>
      </c>
    </row>
    <row r="20" spans="1:15">
      <c r="A20" s="48">
        <v>2</v>
      </c>
      <c r="B20" s="48">
        <v>6</v>
      </c>
      <c r="C20" s="48">
        <v>6</v>
      </c>
      <c r="D20" s="48">
        <v>7</v>
      </c>
      <c r="E20" s="48">
        <v>4</v>
      </c>
      <c r="F20" s="48">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1" t="e">
        <f>IF(G20&gt;0,DT!AC20*I20+DT!AD20*J20+DT!AE20*K20+DT!AF20*L20+DT!AG20*M20+DT!AH20*N20,"")</f>
        <v>#VALUE!</v>
      </c>
    </row>
    <row r="21" spans="1:15">
      <c r="A21" s="48">
        <v>7</v>
      </c>
      <c r="B21" s="48">
        <v>6</v>
      </c>
      <c r="C21" s="48">
        <v>6</v>
      </c>
      <c r="D21" s="48">
        <v>5</v>
      </c>
      <c r="E21" s="48">
        <v>6</v>
      </c>
      <c r="F21" s="48">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1" t="e">
        <f>IF(G21&gt;0,DT!AC21*I21+DT!AD21*J21+DT!AE21*K21+DT!AF21*L21+DT!AG21*M21+DT!AH21*N21,"")</f>
        <v>#VALUE!</v>
      </c>
    </row>
    <row r="22" spans="1:15">
      <c r="A22" s="48">
        <v>6</v>
      </c>
      <c r="B22" s="48">
        <v>6</v>
      </c>
      <c r="C22" s="48">
        <v>7</v>
      </c>
      <c r="D22" s="48">
        <v>7</v>
      </c>
      <c r="E22" s="48">
        <v>6</v>
      </c>
      <c r="F22" s="48">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1" t="e">
        <f>IF(G22&gt;0,DT!AC22*I22+DT!AD22*J22+DT!AE22*K22+DT!AF22*L22+DT!AG22*M22+DT!AH22*N22,"")</f>
        <v>#VALUE!</v>
      </c>
    </row>
    <row r="23" spans="1:15">
      <c r="A23" s="48">
        <v>6</v>
      </c>
      <c r="B23" s="48">
        <v>7</v>
      </c>
      <c r="C23" s="48">
        <v>7</v>
      </c>
      <c r="D23" s="48">
        <v>7</v>
      </c>
      <c r="E23" s="48">
        <v>6</v>
      </c>
      <c r="F23" s="48">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1" t="e">
        <f>IF(G23&gt;0,DT!AC23*I23+DT!AD23*J23+DT!AE23*K23+DT!AF23*L23+DT!AG23*M23+DT!AH23*N23,"")</f>
        <v>#VALUE!</v>
      </c>
    </row>
    <row r="24" spans="1:15">
      <c r="A24" s="48">
        <v>5</v>
      </c>
      <c r="B24" s="48">
        <v>6</v>
      </c>
      <c r="C24" s="48">
        <v>6</v>
      </c>
      <c r="D24" s="48">
        <v>5</v>
      </c>
      <c r="E24" s="48">
        <v>6</v>
      </c>
      <c r="F24" s="48">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1" t="e">
        <f>IF(G24&gt;0,DT!AC24*I24+DT!AD24*J24+DT!AE24*K24+DT!AF24*L24+DT!AG24*M24+DT!AH24*N24,"")</f>
        <v>#VALUE!</v>
      </c>
    </row>
    <row r="25" spans="1:15">
      <c r="A25" s="48">
        <v>6</v>
      </c>
      <c r="B25" s="48">
        <v>7</v>
      </c>
      <c r="C25" s="48">
        <v>6</v>
      </c>
      <c r="D25" s="48">
        <v>6</v>
      </c>
      <c r="E25" s="48">
        <v>6</v>
      </c>
      <c r="F25" s="48">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1" t="e">
        <f>IF(G25&gt;0,DT!AC25*I25+DT!AD25*J25+DT!AE25*K25+DT!AF25*L25+DT!AG25*M25+DT!AH25*N25,"")</f>
        <v>#VALUE!</v>
      </c>
    </row>
    <row r="26" spans="1:15">
      <c r="A26" s="48">
        <v>6</v>
      </c>
      <c r="B26" s="48">
        <v>6</v>
      </c>
      <c r="C26" s="48">
        <v>5</v>
      </c>
      <c r="D26" s="48">
        <v>7</v>
      </c>
      <c r="E26" s="48">
        <v>5</v>
      </c>
      <c r="F26" s="48">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1" t="e">
        <f>IF(G26&gt;0,DT!AC26*I26+DT!AD26*J26+DT!AE26*K26+DT!AF26*L26+DT!AG26*M26+DT!AH26*N26,"")</f>
        <v>#VALUE!</v>
      </c>
    </row>
    <row r="27" spans="1:15">
      <c r="A27" s="48">
        <v>6</v>
      </c>
      <c r="B27" s="48">
        <v>6</v>
      </c>
      <c r="C27" s="48">
        <v>7</v>
      </c>
      <c r="D27" s="48">
        <v>7</v>
      </c>
      <c r="E27" s="48">
        <v>5</v>
      </c>
      <c r="F27" s="48">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1" t="e">
        <f>IF(G27&gt;0,DT!AC27*I27+DT!AD27*J27+DT!AE27*K27+DT!AF27*L27+DT!AG27*M27+DT!AH27*N27,"")</f>
        <v>#VALUE!</v>
      </c>
    </row>
    <row r="28" spans="1:15">
      <c r="A28" s="48">
        <v>6</v>
      </c>
      <c r="B28" s="48">
        <v>6</v>
      </c>
      <c r="C28" s="48">
        <v>6</v>
      </c>
      <c r="D28" s="48">
        <v>7</v>
      </c>
      <c r="E28" s="48">
        <v>7</v>
      </c>
      <c r="F28" s="48">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1" t="e">
        <f>IF(G28&gt;0,DT!AC28*I28+DT!AD28*J28+DT!AE28*K28+DT!AF28*L28+DT!AG28*M28+DT!AH28*N28,"")</f>
        <v>#VALUE!</v>
      </c>
    </row>
    <row r="29" spans="1:15">
      <c r="A29" s="48">
        <v>5</v>
      </c>
      <c r="B29" s="48">
        <v>5</v>
      </c>
      <c r="C29" s="48">
        <v>6</v>
      </c>
      <c r="D29" s="48">
        <v>6</v>
      </c>
      <c r="E29" s="48">
        <v>5</v>
      </c>
      <c r="F29" s="48">
        <v>5</v>
      </c>
      <c r="G29" s="1">
        <f t="shared" si="7"/>
        <v>32</v>
      </c>
      <c r="I29" s="6">
        <f t="shared" si="0"/>
        <v>0.15625</v>
      </c>
      <c r="J29" s="6">
        <f t="shared" si="1"/>
        <v>0.15625</v>
      </c>
      <c r="K29" s="6">
        <f t="shared" si="2"/>
        <v>0.1875</v>
      </c>
      <c r="L29" s="6">
        <f t="shared" si="3"/>
        <v>0.1875</v>
      </c>
      <c r="M29" s="6">
        <f t="shared" si="4"/>
        <v>0.15625</v>
      </c>
      <c r="N29" s="6">
        <f t="shared" si="5"/>
        <v>0.15625</v>
      </c>
      <c r="O29" s="41" t="e">
        <f>IF(G29&gt;0,DT!AC29*I29+DT!AD29*J29+DT!AE29*K29+DT!AF29*L29+DT!AG29*M29+DT!AH29*N29,"")</f>
        <v>#VALUE!</v>
      </c>
    </row>
    <row r="30" spans="1:15">
      <c r="A30" s="48">
        <v>5</v>
      </c>
      <c r="B30" s="48">
        <v>1</v>
      </c>
      <c r="C30" s="48">
        <v>7</v>
      </c>
      <c r="D30" s="48">
        <v>7</v>
      </c>
      <c r="E30" s="48">
        <v>2</v>
      </c>
      <c r="F30" s="48">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1" t="e">
        <f>IF(G30&gt;0,DT!AC30*I30+DT!AD30*J30+DT!AE30*K30+DT!AF30*L30+DT!AG30*M30+DT!AH30*N30,"")</f>
        <v>#VALUE!</v>
      </c>
    </row>
    <row r="31" spans="1:15">
      <c r="A31" s="48">
        <v>7</v>
      </c>
      <c r="B31" s="48">
        <v>5</v>
      </c>
      <c r="C31" s="48">
        <v>7</v>
      </c>
      <c r="D31" s="48">
        <v>7</v>
      </c>
      <c r="E31" s="48">
        <v>7</v>
      </c>
      <c r="F31" s="48">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1" t="e">
        <f>IF(G31&gt;0,DT!AC31*I31+DT!AD31*J31+DT!AE31*K31+DT!AF31*L31+DT!AG31*M31+DT!AH31*N31,"")</f>
        <v>#VALUE!</v>
      </c>
    </row>
    <row r="32" spans="1:15">
      <c r="A32" s="48">
        <v>7</v>
      </c>
      <c r="B32" s="48">
        <v>7</v>
      </c>
      <c r="C32" s="48">
        <v>7</v>
      </c>
      <c r="D32" s="48">
        <v>5</v>
      </c>
      <c r="E32" s="48">
        <v>7</v>
      </c>
      <c r="F32" s="48">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1" t="e">
        <f>IF(G32&gt;0,DT!AC32*I32+DT!AD32*J32+DT!AE32*K32+DT!AF32*L32+DT!AG32*M32+DT!AH32*N32,"")</f>
        <v>#VALUE!</v>
      </c>
    </row>
    <row r="33" spans="1:15">
      <c r="A33" s="48">
        <v>6</v>
      </c>
      <c r="B33" s="48">
        <v>7</v>
      </c>
      <c r="C33" s="48">
        <v>7</v>
      </c>
      <c r="D33" s="48">
        <v>7</v>
      </c>
      <c r="E33" s="48">
        <v>6</v>
      </c>
      <c r="F33" s="48">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1" t="e">
        <f>IF(G33&gt;0,DT!AC33*I33+DT!AD33*J33+DT!AE33*K33+DT!AF33*L33+DT!AG33*M33+DT!AH33*N33,"")</f>
        <v>#VALUE!</v>
      </c>
    </row>
    <row r="34" spans="1:15">
      <c r="A34" s="48">
        <v>6</v>
      </c>
      <c r="B34" s="48">
        <v>6</v>
      </c>
      <c r="C34" s="48">
        <v>6</v>
      </c>
      <c r="D34" s="48">
        <v>7</v>
      </c>
      <c r="E34" s="48">
        <v>6</v>
      </c>
      <c r="F34" s="48">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1" t="e">
        <f>IF(G34&gt;0,DT!AC34*I34+DT!AD34*J34+DT!AE34*K34+DT!AF34*L34+DT!AG34*M34+DT!AH34*N34,"")</f>
        <v>#VALUE!</v>
      </c>
    </row>
    <row r="35" spans="1:15">
      <c r="A35" s="48">
        <v>7</v>
      </c>
      <c r="B35" s="48">
        <v>5</v>
      </c>
      <c r="C35" s="48">
        <v>6</v>
      </c>
      <c r="D35" s="48">
        <v>5</v>
      </c>
      <c r="E35" s="48">
        <v>4</v>
      </c>
      <c r="F35" s="48">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1" t="e">
        <f>IF(G35&gt;0,DT!AC35*I35+DT!AD35*J35+DT!AE35*K35+DT!AF35*L35+DT!AG35*M35+DT!AH35*N35,"")</f>
        <v>#VALUE!</v>
      </c>
    </row>
    <row r="36" spans="1:15">
      <c r="A36" s="48">
        <v>7</v>
      </c>
      <c r="B36" s="48">
        <v>7</v>
      </c>
      <c r="C36" s="48">
        <v>7</v>
      </c>
      <c r="D36" s="48">
        <v>7</v>
      </c>
      <c r="E36" s="48">
        <v>7</v>
      </c>
      <c r="F36" s="48">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1" t="e">
        <f>IF(G36&gt;0,DT!AC36*I36+DT!AD36*J36+DT!AE36*K36+DT!AF36*L36+DT!AG36*M36+DT!AH36*N36,"")</f>
        <v>#VALUE!</v>
      </c>
    </row>
    <row r="37" spans="1:15">
      <c r="A37" s="48">
        <v>7</v>
      </c>
      <c r="B37" s="48">
        <v>7</v>
      </c>
      <c r="C37" s="48">
        <v>7</v>
      </c>
      <c r="D37" s="48">
        <v>7</v>
      </c>
      <c r="E37" s="48">
        <v>7</v>
      </c>
      <c r="F37" s="48">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1" t="e">
        <f>IF(G37&gt;0,DT!AC37*I37+DT!AD37*J37+DT!AE37*K37+DT!AF37*L37+DT!AG37*M37+DT!AH37*N37,"")</f>
        <v>#VALUE!</v>
      </c>
    </row>
    <row r="38" spans="1:15">
      <c r="A38" s="48">
        <v>6</v>
      </c>
      <c r="B38" s="48">
        <v>7</v>
      </c>
      <c r="C38" s="48">
        <v>7</v>
      </c>
      <c r="D38" s="48">
        <v>7</v>
      </c>
      <c r="E38" s="48">
        <v>5</v>
      </c>
      <c r="F38" s="48">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1" t="e">
        <f>IF(G38&gt;0,DT!AC38*I38+DT!AD38*J38+DT!AE38*K38+DT!AF38*L38+DT!AG38*M38+DT!AH38*N38,"")</f>
        <v>#VALUE!</v>
      </c>
    </row>
    <row r="39" spans="1:15">
      <c r="A39" s="48">
        <v>6</v>
      </c>
      <c r="B39" s="48">
        <v>7</v>
      </c>
      <c r="C39" s="48">
        <v>7</v>
      </c>
      <c r="D39" s="48">
        <v>7</v>
      </c>
      <c r="E39" s="48">
        <v>7</v>
      </c>
      <c r="F39" s="48">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1" t="e">
        <f>IF(G39&gt;0,DT!AC39*I39+DT!AD39*J39+DT!AE39*K39+DT!AF39*L39+DT!AG39*M39+DT!AH39*N39,"")</f>
        <v>#VALUE!</v>
      </c>
    </row>
    <row r="40" spans="1:15">
      <c r="A40" s="48">
        <v>6</v>
      </c>
      <c r="B40" s="48">
        <v>6</v>
      </c>
      <c r="C40" s="48">
        <v>7</v>
      </c>
      <c r="D40" s="48">
        <v>7</v>
      </c>
      <c r="E40" s="48">
        <v>5</v>
      </c>
      <c r="F40" s="48">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1" t="e">
        <f>IF(G40&gt;0,DT!AC40*I40+DT!AD40*J40+DT!AE40*K40+DT!AF40*L40+DT!AG40*M40+DT!AH40*N40,"")</f>
        <v>#VALUE!</v>
      </c>
    </row>
    <row r="41" spans="1:15">
      <c r="A41" s="48">
        <v>5</v>
      </c>
      <c r="B41" s="48">
        <v>5</v>
      </c>
      <c r="C41" s="48">
        <v>7</v>
      </c>
      <c r="D41" s="48">
        <v>7</v>
      </c>
      <c r="E41" s="48">
        <v>5</v>
      </c>
      <c r="F41" s="48">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1" t="e">
        <f>IF(G41&gt;0,DT!AC41*I41+DT!AD41*J41+DT!AE41*K41+DT!AF41*L41+DT!AG41*M41+DT!AH41*N41,"")</f>
        <v>#VALUE!</v>
      </c>
    </row>
    <row r="42" spans="1:15">
      <c r="A42" s="48">
        <v>7</v>
      </c>
      <c r="B42" s="48">
        <v>7</v>
      </c>
      <c r="C42" s="48">
        <v>7</v>
      </c>
      <c r="D42" s="48">
        <v>7</v>
      </c>
      <c r="E42" s="48">
        <v>7</v>
      </c>
      <c r="F42" s="48">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1" t="e">
        <f>IF(G42&gt;0,DT!AC42*I42+DT!AD42*J42+DT!AE42*K42+DT!AF42*L42+DT!AG42*M42+DT!AH42*N42,"")</f>
        <v>#VALUE!</v>
      </c>
    </row>
    <row r="43" spans="1:15">
      <c r="A43" s="48">
        <v>5</v>
      </c>
      <c r="B43" s="48">
        <v>6</v>
      </c>
      <c r="C43" s="48">
        <v>6</v>
      </c>
      <c r="D43" s="48">
        <v>6</v>
      </c>
      <c r="E43" s="48">
        <v>6</v>
      </c>
      <c r="F43" s="48">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1" t="e">
        <f>IF(G43&gt;0,DT!AC43*I43+DT!AD43*J43+DT!AE43*K43+DT!AF43*L43+DT!AG43*M43+DT!AH43*N43,"")</f>
        <v>#VALUE!</v>
      </c>
    </row>
    <row r="44" spans="1:15">
      <c r="A44" s="48">
        <v>5</v>
      </c>
      <c r="B44" s="48">
        <v>5</v>
      </c>
      <c r="C44" s="48">
        <v>5</v>
      </c>
      <c r="D44" s="48">
        <v>5</v>
      </c>
      <c r="E44" s="48">
        <v>5</v>
      </c>
      <c r="F44" s="48">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1" t="e">
        <f>IF(G44&gt;0,DT!AC44*I44+DT!AD44*J44+DT!AE44*K44+DT!AF44*L44+DT!AG44*M44+DT!AH44*N44,"")</f>
        <v>#VALUE!</v>
      </c>
    </row>
    <row r="45" spans="1:15">
      <c r="A45" s="48">
        <v>7</v>
      </c>
      <c r="B45" s="48">
        <v>7</v>
      </c>
      <c r="C45" s="48">
        <v>7</v>
      </c>
      <c r="D45" s="48">
        <v>7</v>
      </c>
      <c r="E45" s="48">
        <v>7</v>
      </c>
      <c r="F45" s="48">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1" t="e">
        <f>IF(G45&gt;0,DT!AC45*I45+DT!AD45*J45+DT!AE45*K45+DT!AF45*L45+DT!AG45*M45+DT!AH45*N45,"")</f>
        <v>#VALUE!</v>
      </c>
    </row>
    <row r="46" spans="1:15">
      <c r="A46" s="48">
        <v>7</v>
      </c>
      <c r="B46" s="48">
        <v>6</v>
      </c>
      <c r="C46" s="48">
        <v>7</v>
      </c>
      <c r="D46" s="48">
        <v>5</v>
      </c>
      <c r="E46" s="48">
        <v>6</v>
      </c>
      <c r="F46" s="48">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1" t="e">
        <f>IF(G46&gt;0,DT!AC46*I46+DT!AD46*J46+DT!AE46*K46+DT!AF46*L46+DT!AG46*M46+DT!AH46*N46,"")</f>
        <v>#VALUE!</v>
      </c>
    </row>
    <row r="47" spans="1:15">
      <c r="A47" s="48">
        <v>7</v>
      </c>
      <c r="B47" s="48">
        <v>7</v>
      </c>
      <c r="C47" s="48">
        <v>7</v>
      </c>
      <c r="D47" s="48">
        <v>7</v>
      </c>
      <c r="E47" s="48">
        <v>7</v>
      </c>
      <c r="F47" s="48">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1" t="e">
        <f>IF(G47&gt;0,DT!AC47*I47+DT!AD47*J47+DT!AE47*K47+DT!AF47*L47+DT!AG47*M47+DT!AH47*N47,"")</f>
        <v>#VALUE!</v>
      </c>
    </row>
    <row r="48" spans="1:15">
      <c r="A48" s="48">
        <v>7</v>
      </c>
      <c r="B48" s="48">
        <v>7</v>
      </c>
      <c r="C48" s="48">
        <v>7</v>
      </c>
      <c r="D48" s="48">
        <v>7</v>
      </c>
      <c r="E48" s="48">
        <v>7</v>
      </c>
      <c r="F48" s="48">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1" t="e">
        <f>IF(G48&gt;0,DT!AC48*I48+DT!AD48*J48+DT!AE48*K48+DT!AF48*L48+DT!AG48*M48+DT!AH48*N48,"")</f>
        <v>#VALUE!</v>
      </c>
    </row>
    <row r="49" spans="1:15">
      <c r="A49" s="48">
        <v>7</v>
      </c>
      <c r="B49" s="48">
        <v>6</v>
      </c>
      <c r="C49" s="48">
        <v>6</v>
      </c>
      <c r="D49" s="48">
        <v>6</v>
      </c>
      <c r="E49" s="48">
        <v>5</v>
      </c>
      <c r="F49" s="48">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1" t="e">
        <f>IF(G49&gt;0,DT!AC49*I49+DT!AD49*J49+DT!AE49*K49+DT!AF49*L49+DT!AG49*M49+DT!AH49*N49,"")</f>
        <v>#VALUE!</v>
      </c>
    </row>
    <row r="50" spans="1:15">
      <c r="A50" s="48">
        <v>6</v>
      </c>
      <c r="B50" s="48">
        <v>7</v>
      </c>
      <c r="C50" s="48">
        <v>7</v>
      </c>
      <c r="D50" s="48">
        <v>6</v>
      </c>
      <c r="E50" s="48">
        <v>6</v>
      </c>
      <c r="F50" s="48">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1" t="e">
        <f>IF(G50&gt;0,DT!AC50*I50+DT!AD50*J50+DT!AE50*K50+DT!AF50*L50+DT!AG50*M50+DT!AH50*N50,"")</f>
        <v>#VALUE!</v>
      </c>
    </row>
    <row r="51" spans="1:15">
      <c r="A51" s="48">
        <v>5</v>
      </c>
      <c r="B51" s="48">
        <v>7</v>
      </c>
      <c r="C51" s="48">
        <v>6</v>
      </c>
      <c r="D51" s="48">
        <v>7</v>
      </c>
      <c r="E51" s="48">
        <v>4</v>
      </c>
      <c r="F51" s="48">
        <v>3</v>
      </c>
      <c r="G51" s="1">
        <f t="shared" si="7"/>
        <v>32</v>
      </c>
      <c r="I51" s="6">
        <f>IF(G51&gt;0,A51/G51,"")</f>
        <v>0.15625</v>
      </c>
      <c r="J51" s="6">
        <f>IF(G51&gt;0,B51/G51,"")</f>
        <v>0.21875</v>
      </c>
      <c r="K51" s="6">
        <f>IF(G51&gt;0,C51/G51,"")</f>
        <v>0.1875</v>
      </c>
      <c r="L51" s="6">
        <f>IF(G51&gt;0,D51/G51,"")</f>
        <v>0.21875</v>
      </c>
      <c r="M51" s="6">
        <f>IF(G51&gt;0,E51/G51,"")</f>
        <v>0.125</v>
      </c>
      <c r="N51" s="6">
        <f>IF(G51&gt;0,F51/G51,"")</f>
        <v>9.375E-2</v>
      </c>
      <c r="O51" s="41" t="e">
        <f>IF(G51&gt;0,DT!AC51*I51+DT!AD51*J51+DT!AE51*K51+DT!AF51*L51+DT!AG51*M51+DT!AH51*N51,"")</f>
        <v>#VALUE!</v>
      </c>
    </row>
    <row r="52" spans="1:15">
      <c r="A52" s="48">
        <v>6</v>
      </c>
      <c r="B52" s="48">
        <v>7</v>
      </c>
      <c r="C52" s="48">
        <v>7</v>
      </c>
      <c r="D52" s="48">
        <v>6</v>
      </c>
      <c r="E52" s="48">
        <v>7</v>
      </c>
      <c r="F52" s="48">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1" t="e">
        <f>IF(G52&gt;0,DT!AC52*I52+DT!AD52*J52+DT!AE52*K52+DT!AF52*L52+DT!AG52*M52+DT!AH52*N52,"")</f>
        <v>#VALUE!</v>
      </c>
    </row>
    <row r="53" spans="1:15">
      <c r="A53" s="48">
        <v>4</v>
      </c>
      <c r="B53" s="48">
        <v>4</v>
      </c>
      <c r="C53" s="48">
        <v>4</v>
      </c>
      <c r="D53" s="48">
        <v>5</v>
      </c>
      <c r="E53" s="48">
        <v>5</v>
      </c>
      <c r="F53" s="48">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1" t="e">
        <f>IF(G53&gt;0,DT!AC53*I53+DT!AD53*J53+DT!AE53*K53+DT!AF53*L53+DT!AG53*M53+DT!AH53*N53,"")</f>
        <v>#VALUE!</v>
      </c>
    </row>
    <row r="54" spans="1:15">
      <c r="A54" s="48">
        <v>4</v>
      </c>
      <c r="B54" s="48">
        <v>5</v>
      </c>
      <c r="C54" s="48">
        <v>3</v>
      </c>
      <c r="D54" s="48">
        <v>5</v>
      </c>
      <c r="E54" s="48">
        <v>4</v>
      </c>
      <c r="F54" s="48">
        <v>4</v>
      </c>
      <c r="G54" s="1">
        <f t="shared" si="7"/>
        <v>25</v>
      </c>
      <c r="I54" s="6">
        <f t="shared" si="10"/>
        <v>0.16</v>
      </c>
      <c r="J54" s="6">
        <f t="shared" si="11"/>
        <v>0.2</v>
      </c>
      <c r="K54" s="6">
        <f t="shared" si="12"/>
        <v>0.12</v>
      </c>
      <c r="L54" s="6">
        <f t="shared" si="13"/>
        <v>0.2</v>
      </c>
      <c r="M54" s="6">
        <f t="shared" si="14"/>
        <v>0.16</v>
      </c>
      <c r="N54" s="6">
        <f t="shared" si="15"/>
        <v>0.16</v>
      </c>
      <c r="O54" s="41" t="e">
        <f>IF(G54&gt;0,DT!AC54*I54+DT!AD54*J54+DT!AE54*K54+DT!AF54*L54+DT!AG54*M54+DT!AH54*N54,"")</f>
        <v>#VALUE!</v>
      </c>
    </row>
    <row r="55" spans="1:15">
      <c r="A55" s="48">
        <v>6</v>
      </c>
      <c r="B55" s="48">
        <v>6</v>
      </c>
      <c r="C55" s="48">
        <v>7</v>
      </c>
      <c r="D55" s="48">
        <v>6</v>
      </c>
      <c r="E55" s="48">
        <v>6</v>
      </c>
      <c r="F55" s="48">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1" t="e">
        <f>IF(G55&gt;0,DT!AC55*I55+DT!AD55*J55+DT!AE55*K55+DT!AF55*L55+DT!AG55*M55+DT!AH55*N55,"")</f>
        <v>#VALUE!</v>
      </c>
    </row>
    <row r="56" spans="1:15">
      <c r="A56" s="48">
        <v>7</v>
      </c>
      <c r="B56" s="48">
        <v>7</v>
      </c>
      <c r="C56" s="48">
        <v>7</v>
      </c>
      <c r="D56" s="48">
        <v>6</v>
      </c>
      <c r="E56" s="48">
        <v>7</v>
      </c>
      <c r="F56" s="48">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1" t="e">
        <f>IF(G56&gt;0,DT!AC56*I56+DT!AD56*J56+DT!AE56*K56+DT!AF56*L56+DT!AG56*M56+DT!AH56*N56,"")</f>
        <v>#VALUE!</v>
      </c>
    </row>
    <row r="57" spans="1:15">
      <c r="A57" s="48">
        <v>6</v>
      </c>
      <c r="B57" s="48">
        <v>7</v>
      </c>
      <c r="C57" s="48">
        <v>7</v>
      </c>
      <c r="D57" s="48">
        <v>7</v>
      </c>
      <c r="E57" s="48">
        <v>6</v>
      </c>
      <c r="F57" s="48">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1" t="e">
        <f>IF(G57&gt;0,DT!AC57*I57+DT!AD57*J57+DT!AE57*K57+DT!AF57*L57+DT!AG57*M57+DT!AH57*N57,"")</f>
        <v>#VALUE!</v>
      </c>
    </row>
    <row r="58" spans="1:15">
      <c r="A58" s="48">
        <v>7</v>
      </c>
      <c r="B58" s="48">
        <v>7</v>
      </c>
      <c r="C58" s="48">
        <v>7</v>
      </c>
      <c r="D58" s="48">
        <v>7</v>
      </c>
      <c r="E58" s="48">
        <v>7</v>
      </c>
      <c r="F58" s="48">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1" t="e">
        <f>IF(G58&gt;0,DT!AC58*I58+DT!AD58*J58+DT!AE58*K58+DT!AF58*L58+DT!AG58*M58+DT!AH58*N58,"")</f>
        <v>#VALUE!</v>
      </c>
    </row>
    <row r="59" spans="1:15">
      <c r="A59" s="48">
        <v>6</v>
      </c>
      <c r="B59" s="48">
        <v>7</v>
      </c>
      <c r="C59" s="48">
        <v>7</v>
      </c>
      <c r="D59" s="48">
        <v>6</v>
      </c>
      <c r="E59" s="48">
        <v>4</v>
      </c>
      <c r="F59" s="48">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1" t="e">
        <f>IF(G59&gt;0,DT!AC59*I59+DT!AD59*J59+DT!AE59*K59+DT!AF59*L59+DT!AG59*M59+DT!AH59*N59,"")</f>
        <v>#VALUE!</v>
      </c>
    </row>
    <row r="60" spans="1:15">
      <c r="A60" s="48">
        <v>6</v>
      </c>
      <c r="B60" s="48">
        <v>7</v>
      </c>
      <c r="C60" s="48">
        <v>6</v>
      </c>
      <c r="D60" s="48">
        <v>7</v>
      </c>
      <c r="E60" s="48">
        <v>5</v>
      </c>
      <c r="F60" s="48">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1" t="e">
        <f>IF(G60&gt;0,DT!AC60*I60+DT!AD60*J60+DT!AE60*K60+DT!AF60*L60+DT!AG60*M60+DT!AH60*N60,"")</f>
        <v>#VALUE!</v>
      </c>
    </row>
    <row r="61" spans="1:15">
      <c r="A61" s="48">
        <v>6</v>
      </c>
      <c r="B61" s="48">
        <v>6</v>
      </c>
      <c r="C61" s="48">
        <v>4</v>
      </c>
      <c r="D61" s="48">
        <v>7</v>
      </c>
      <c r="E61" s="48">
        <v>5</v>
      </c>
      <c r="F61" s="48">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1" t="e">
        <f>IF(G61&gt;0,DT!AC61*I61+DT!AD61*J61+DT!AE61*K61+DT!AF61*L61+DT!AG61*M61+DT!AH61*N61,"")</f>
        <v>#VALUE!</v>
      </c>
    </row>
    <row r="62" spans="1:15">
      <c r="A62" s="48">
        <v>7</v>
      </c>
      <c r="B62" s="48">
        <v>7</v>
      </c>
      <c r="C62" s="48">
        <v>7</v>
      </c>
      <c r="D62" s="48">
        <v>7</v>
      </c>
      <c r="E62" s="48">
        <v>7</v>
      </c>
      <c r="F62" s="48">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1" t="e">
        <f>IF(G62&gt;0,DT!AC62*I62+DT!AD62*J62+DT!AE62*K62+DT!AF62*L62+DT!AG62*M62+DT!AH62*N62,"")</f>
        <v>#VALUE!</v>
      </c>
    </row>
    <row r="63" spans="1:15">
      <c r="A63" s="48">
        <v>7</v>
      </c>
      <c r="B63" s="48">
        <v>7</v>
      </c>
      <c r="C63" s="48">
        <v>7</v>
      </c>
      <c r="D63" s="48">
        <v>7</v>
      </c>
      <c r="E63" s="48">
        <v>6</v>
      </c>
      <c r="F63" s="48">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1" t="e">
        <f>IF(G63&gt;0,DT!AC63*I63+DT!AD63*J63+DT!AE63*K63+DT!AF63*L63+DT!AG63*M63+DT!AH63*N63,"")</f>
        <v>#VALUE!</v>
      </c>
    </row>
    <row r="64" spans="1:15">
      <c r="A64" s="48">
        <v>6</v>
      </c>
      <c r="B64" s="48">
        <v>7</v>
      </c>
      <c r="C64" s="48">
        <v>7</v>
      </c>
      <c r="D64" s="48">
        <v>7</v>
      </c>
      <c r="E64" s="48">
        <v>6</v>
      </c>
      <c r="F64" s="48">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1" t="e">
        <f>IF(G64&gt;0,DT!AC64*I64+DT!AD64*J64+DT!AE64*K64+DT!AF64*L64+DT!AG64*M64+DT!AH64*N64,"")</f>
        <v>#VALUE!</v>
      </c>
    </row>
    <row r="65" spans="1:15">
      <c r="A65" s="48">
        <v>6</v>
      </c>
      <c r="B65" s="48">
        <v>7</v>
      </c>
      <c r="C65" s="48">
        <v>7</v>
      </c>
      <c r="D65" s="48">
        <v>7</v>
      </c>
      <c r="E65" s="48">
        <v>5</v>
      </c>
      <c r="F65" s="48">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1" t="e">
        <f>IF(G65&gt;0,DT!AC65*I65+DT!AD65*J65+DT!AE65*K65+DT!AF65*L65+DT!AG65*M65+DT!AH65*N65,"")</f>
        <v>#VALUE!</v>
      </c>
    </row>
    <row r="66" spans="1:15">
      <c r="A66" s="48">
        <v>5</v>
      </c>
      <c r="B66" s="48">
        <v>5</v>
      </c>
      <c r="C66" s="48">
        <v>4</v>
      </c>
      <c r="D66" s="48">
        <v>4</v>
      </c>
      <c r="E66" s="48">
        <v>4</v>
      </c>
      <c r="F66" s="48">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1" t="e">
        <f>IF(G66&gt;0,DT!AC66*I66+DT!AD66*J66+DT!AE66*K66+DT!AF66*L66+DT!AG66*M66+DT!AH66*N66,"")</f>
        <v>#VALUE!</v>
      </c>
    </row>
    <row r="67" spans="1:15">
      <c r="A67" s="48">
        <v>6</v>
      </c>
      <c r="B67" s="48">
        <v>7</v>
      </c>
      <c r="C67" s="48">
        <v>6</v>
      </c>
      <c r="D67" s="48">
        <v>5</v>
      </c>
      <c r="E67" s="48">
        <v>6</v>
      </c>
      <c r="F67" s="48">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1" t="e">
        <f>IF(G67&gt;0,DT!AC67*I67+DT!AD67*J67+DT!AE67*K67+DT!AF67*L67+DT!AG67*M67+DT!AH67*N67,"")</f>
        <v>#VALUE!</v>
      </c>
    </row>
    <row r="68" spans="1:15">
      <c r="A68" s="48">
        <v>4</v>
      </c>
      <c r="B68" s="48">
        <v>7</v>
      </c>
      <c r="C68" s="48">
        <v>7</v>
      </c>
      <c r="D68" s="48">
        <v>7</v>
      </c>
      <c r="E68" s="48">
        <v>6</v>
      </c>
      <c r="F68" s="48">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1" t="e">
        <f>IF(G68&gt;0,DT!AC68*I68+DT!AD68*J68+DT!AE68*K68+DT!AF68*L68+DT!AG68*M68+DT!AH68*N68,"")</f>
        <v>#VALUE!</v>
      </c>
    </row>
    <row r="69" spans="1:15">
      <c r="A69" s="48">
        <v>4</v>
      </c>
      <c r="B69" s="48">
        <v>7</v>
      </c>
      <c r="C69" s="48">
        <v>7</v>
      </c>
      <c r="D69" s="48">
        <v>6</v>
      </c>
      <c r="E69" s="48">
        <v>4</v>
      </c>
      <c r="F69" s="48">
        <v>4</v>
      </c>
      <c r="G69" s="1">
        <f t="shared" ref="G69:G132" si="16">SUM(A69:F69)</f>
        <v>32</v>
      </c>
      <c r="I69" s="6">
        <f t="shared" si="10"/>
        <v>0.125</v>
      </c>
      <c r="J69" s="6">
        <f t="shared" si="11"/>
        <v>0.21875</v>
      </c>
      <c r="K69" s="6">
        <f t="shared" si="12"/>
        <v>0.21875</v>
      </c>
      <c r="L69" s="6">
        <f t="shared" si="13"/>
        <v>0.1875</v>
      </c>
      <c r="M69" s="6">
        <f t="shared" si="14"/>
        <v>0.125</v>
      </c>
      <c r="N69" s="6">
        <f t="shared" si="15"/>
        <v>0.125</v>
      </c>
      <c r="O69" s="41" t="e">
        <f>IF(G69&gt;0,DT!AC69*I69+DT!AD69*J69+DT!AE69*K69+DT!AF69*L69+DT!AG69*M69+DT!AH69*N69,"")</f>
        <v>#VALUE!</v>
      </c>
    </row>
    <row r="70" spans="1:15">
      <c r="A70" s="48">
        <v>2</v>
      </c>
      <c r="B70" s="48">
        <v>5</v>
      </c>
      <c r="C70" s="48">
        <v>6</v>
      </c>
      <c r="D70" s="48">
        <v>5</v>
      </c>
      <c r="E70" s="48">
        <v>5</v>
      </c>
      <c r="F70" s="48">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1" t="e">
        <f>IF(G70&gt;0,DT!AC70*I70+DT!AD70*J70+DT!AE70*K70+DT!AF70*L70+DT!AG70*M70+DT!AH70*N70,"")</f>
        <v>#VALUE!</v>
      </c>
    </row>
    <row r="71" spans="1:15">
      <c r="A71" s="48">
        <v>3</v>
      </c>
      <c r="B71" s="48">
        <v>7</v>
      </c>
      <c r="C71" s="48">
        <v>7</v>
      </c>
      <c r="D71" s="48">
        <v>7</v>
      </c>
      <c r="E71" s="48">
        <v>1</v>
      </c>
      <c r="F71" s="48">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1" t="e">
        <f>IF(G71&gt;0,DT!AC71*I71+DT!AD71*J71+DT!AE71*K71+DT!AF71*L71+DT!AG71*M71+DT!AH71*N71,"")</f>
        <v>#VALUE!</v>
      </c>
    </row>
    <row r="72" spans="1:15">
      <c r="A72" s="48">
        <v>2</v>
      </c>
      <c r="B72" s="48">
        <v>5</v>
      </c>
      <c r="C72" s="48">
        <v>4</v>
      </c>
      <c r="D72" s="48">
        <v>3</v>
      </c>
      <c r="E72" s="48">
        <v>2</v>
      </c>
      <c r="F72" s="48">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1" t="e">
        <f>IF(G72&gt;0,DT!AC72*I72+DT!AD72*J72+DT!AE72*K72+DT!AF72*L72+DT!AG72*M72+DT!AH72*N72,"")</f>
        <v>#VALUE!</v>
      </c>
    </row>
    <row r="73" spans="1:15">
      <c r="A73" s="48">
        <v>5</v>
      </c>
      <c r="B73" s="48">
        <v>5</v>
      </c>
      <c r="C73" s="48">
        <v>6</v>
      </c>
      <c r="D73" s="48">
        <v>3</v>
      </c>
      <c r="E73" s="48">
        <v>4</v>
      </c>
      <c r="F73" s="48">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1" t="e">
        <f>IF(G73&gt;0,DT!AC73*I73+DT!AD73*J73+DT!AE73*K73+DT!AF73*L73+DT!AG73*M73+DT!AH73*N73,"")</f>
        <v>#VALUE!</v>
      </c>
    </row>
    <row r="74" spans="1:15">
      <c r="A74" s="48">
        <v>6</v>
      </c>
      <c r="B74" s="48">
        <v>6</v>
      </c>
      <c r="C74" s="48">
        <v>7</v>
      </c>
      <c r="D74" s="48">
        <v>7</v>
      </c>
      <c r="E74" s="48">
        <v>6</v>
      </c>
      <c r="F74" s="48">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1" t="e">
        <f>IF(G74&gt;0,DT!AC74*I74+DT!AD74*J74+DT!AE74*K74+DT!AF74*L74+DT!AG74*M74+DT!AH74*N74,"")</f>
        <v>#VALUE!</v>
      </c>
    </row>
    <row r="75" spans="1:15">
      <c r="A75" s="48">
        <v>5</v>
      </c>
      <c r="B75" s="48">
        <v>7</v>
      </c>
      <c r="C75" s="48">
        <v>7</v>
      </c>
      <c r="D75" s="48">
        <v>7</v>
      </c>
      <c r="E75" s="48">
        <v>6</v>
      </c>
      <c r="F75" s="48">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1" t="e">
        <f>IF(G75&gt;0,DT!AC75*I75+DT!AD75*J75+DT!AE75*K75+DT!AF75*L75+DT!AG75*M75+DT!AH75*N75,"")</f>
        <v>#VALUE!</v>
      </c>
    </row>
    <row r="76" spans="1:15">
      <c r="A76" s="48">
        <v>5</v>
      </c>
      <c r="B76" s="48">
        <v>5</v>
      </c>
      <c r="C76" s="48">
        <v>7</v>
      </c>
      <c r="D76" s="48">
        <v>7</v>
      </c>
      <c r="E76" s="48">
        <v>5</v>
      </c>
      <c r="F76" s="48">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1" t="e">
        <f>IF(G76&gt;0,DT!AC76*I76+DT!AD76*J76+DT!AE76*K76+DT!AF76*L76+DT!AG76*M76+DT!AH76*N76,"")</f>
        <v>#VALUE!</v>
      </c>
    </row>
    <row r="77" spans="1:15">
      <c r="A77" s="48">
        <v>7</v>
      </c>
      <c r="B77" s="48">
        <v>6</v>
      </c>
      <c r="C77" s="48">
        <v>7</v>
      </c>
      <c r="D77" s="48">
        <v>6</v>
      </c>
      <c r="E77" s="48">
        <v>6</v>
      </c>
      <c r="F77" s="48">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1" t="e">
        <f>IF(G77&gt;0,DT!AC77*I77+DT!AD77*J77+DT!AE77*K77+DT!AF77*L77+DT!AG77*M77+DT!AH77*N77,"")</f>
        <v>#VALUE!</v>
      </c>
    </row>
    <row r="78" spans="1:15">
      <c r="A78" s="48">
        <v>6</v>
      </c>
      <c r="B78" s="48">
        <v>6</v>
      </c>
      <c r="C78" s="48">
        <v>7</v>
      </c>
      <c r="D78" s="48">
        <v>5</v>
      </c>
      <c r="E78" s="48">
        <v>3</v>
      </c>
      <c r="F78" s="48">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1" t="e">
        <f>IF(G78&gt;0,DT!AC78*I78+DT!AD78*J78+DT!AE78*K78+DT!AF78*L78+DT!AG78*M78+DT!AH78*N78,"")</f>
        <v>#VALUE!</v>
      </c>
    </row>
    <row r="79" spans="1:15">
      <c r="A79" s="48">
        <v>7</v>
      </c>
      <c r="B79" s="48">
        <v>7</v>
      </c>
      <c r="C79" s="48">
        <v>7</v>
      </c>
      <c r="D79" s="48">
        <v>7</v>
      </c>
      <c r="E79" s="48">
        <v>7</v>
      </c>
      <c r="F79" s="48">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1" t="e">
        <f>IF(G79&gt;0,DT!AC79*I79+DT!AD79*J79+DT!AE79*K79+DT!AF79*L79+DT!AG79*M79+DT!AH79*N79,"")</f>
        <v>#VALUE!</v>
      </c>
    </row>
    <row r="80" spans="1:15">
      <c r="A80" s="48">
        <v>5</v>
      </c>
      <c r="B80" s="48">
        <v>6</v>
      </c>
      <c r="C80" s="48">
        <v>7</v>
      </c>
      <c r="D80" s="48">
        <v>5</v>
      </c>
      <c r="E80" s="48">
        <v>5</v>
      </c>
      <c r="F80" s="48">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1" t="e">
        <f>IF(G80&gt;0,DT!AC80*I80+DT!AD80*J80+DT!AE80*K80+DT!AF80*L80+DT!AG80*M80+DT!AH80*N80,"")</f>
        <v>#VALUE!</v>
      </c>
    </row>
    <row r="81" spans="1:15">
      <c r="A81" s="48">
        <v>7</v>
      </c>
      <c r="B81" s="48">
        <v>7</v>
      </c>
      <c r="C81" s="48">
        <v>6</v>
      </c>
      <c r="D81" s="48">
        <v>7</v>
      </c>
      <c r="E81" s="48">
        <v>7</v>
      </c>
      <c r="F81" s="48">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1" t="e">
        <f>IF(G81&gt;0,DT!AC81*I81+DT!AD81*J81+DT!AE81*K81+DT!AF81*L81+DT!AG81*M81+DT!AH81*N81,"")</f>
        <v>#VALUE!</v>
      </c>
    </row>
    <row r="82" spans="1:15">
      <c r="A82" s="48">
        <v>6</v>
      </c>
      <c r="B82" s="48">
        <v>6</v>
      </c>
      <c r="C82" s="48">
        <v>7</v>
      </c>
      <c r="D82" s="48">
        <v>7</v>
      </c>
      <c r="E82" s="48">
        <v>5</v>
      </c>
      <c r="F82" s="48">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1" t="e">
        <f>IF(G82&gt;0,DT!AC82*I82+DT!AD82*J82+DT!AE82*K82+DT!AF82*L82+DT!AG82*M82+DT!AH82*N82,"")</f>
        <v>#VALUE!</v>
      </c>
    </row>
    <row r="83" spans="1:15">
      <c r="A83" s="48">
        <v>5</v>
      </c>
      <c r="B83" s="48">
        <v>4</v>
      </c>
      <c r="C83" s="48">
        <v>6</v>
      </c>
      <c r="D83" s="48">
        <v>6</v>
      </c>
      <c r="E83" s="48">
        <v>4</v>
      </c>
      <c r="F83" s="48">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1" t="e">
        <f>IF(G83&gt;0,DT!AC83*I83+DT!AD83*J83+DT!AE83*K83+DT!AF83*L83+DT!AG83*M83+DT!AH83*N83,"")</f>
        <v>#VALUE!</v>
      </c>
    </row>
    <row r="84" spans="1:15">
      <c r="A84" s="48">
        <v>7</v>
      </c>
      <c r="B84" s="48">
        <v>7</v>
      </c>
      <c r="C84" s="48">
        <v>7</v>
      </c>
      <c r="D84" s="48">
        <v>7</v>
      </c>
      <c r="E84" s="48">
        <v>7</v>
      </c>
      <c r="F84" s="48">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1" t="e">
        <f>IF(G84&gt;0,DT!AC84*I84+DT!AD84*J84+DT!AE84*K84+DT!AF84*L84+DT!AG84*M84+DT!AH84*N84,"")</f>
        <v>#VALUE!</v>
      </c>
    </row>
    <row r="85" spans="1:15">
      <c r="A85" s="48">
        <v>7</v>
      </c>
      <c r="B85" s="48">
        <v>7</v>
      </c>
      <c r="C85" s="48">
        <v>7</v>
      </c>
      <c r="D85" s="48">
        <v>7</v>
      </c>
      <c r="E85" s="48">
        <v>7</v>
      </c>
      <c r="F85" s="48">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1" t="e">
        <f>IF(G85&gt;0,DT!AC85*I85+DT!AD85*J85+DT!AE85*K85+DT!AF85*L85+DT!AG85*M85+DT!AH85*N85,"")</f>
        <v>#VALUE!</v>
      </c>
    </row>
    <row r="86" spans="1:15">
      <c r="A86" s="48">
        <v>7</v>
      </c>
      <c r="B86" s="48">
        <v>6</v>
      </c>
      <c r="C86" s="48">
        <v>6</v>
      </c>
      <c r="D86" s="48">
        <v>7</v>
      </c>
      <c r="E86" s="48">
        <v>5</v>
      </c>
      <c r="F86" s="48">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1" t="e">
        <f>IF(G86&gt;0,DT!AC86*I86+DT!AD86*J86+DT!AE86*K86+DT!AF86*L86+DT!AG86*M86+DT!AH86*N86,"")</f>
        <v>#VALUE!</v>
      </c>
    </row>
    <row r="87" spans="1:15">
      <c r="A87" s="48">
        <v>6</v>
      </c>
      <c r="B87" s="48">
        <v>6</v>
      </c>
      <c r="C87" s="48">
        <v>7</v>
      </c>
      <c r="D87" s="48">
        <v>6</v>
      </c>
      <c r="E87" s="48">
        <v>7</v>
      </c>
      <c r="F87" s="48">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1" t="e">
        <f>IF(G87&gt;0,DT!AC87*I87+DT!AD87*J87+DT!AE87*K87+DT!AF87*L87+DT!AG87*M87+DT!AH87*N87,"")</f>
        <v>#VALUE!</v>
      </c>
    </row>
    <row r="88" spans="1:15">
      <c r="A88" s="48">
        <v>6</v>
      </c>
      <c r="B88" s="48">
        <v>5</v>
      </c>
      <c r="C88" s="48">
        <v>6</v>
      </c>
      <c r="D88" s="48">
        <v>6</v>
      </c>
      <c r="E88" s="48">
        <v>5</v>
      </c>
      <c r="F88" s="48">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1" t="e">
        <f>IF(G88&gt;0,DT!AC88*I88+DT!AD88*J88+DT!AE88*K88+DT!AF88*L88+DT!AG88*M88+DT!AH88*N88,"")</f>
        <v>#VALUE!</v>
      </c>
    </row>
    <row r="89" spans="1:15">
      <c r="A89" s="48">
        <v>7</v>
      </c>
      <c r="B89" s="48">
        <v>7</v>
      </c>
      <c r="C89" s="48">
        <v>7</v>
      </c>
      <c r="D89" s="48">
        <v>7</v>
      </c>
      <c r="E89" s="48">
        <v>7</v>
      </c>
      <c r="F89" s="48">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1" t="e">
        <f>IF(G89&gt;0,DT!AC89*I89+DT!AD89*J89+DT!AE89*K89+DT!AF89*L89+DT!AG89*M89+DT!AH89*N89,"")</f>
        <v>#VALUE!</v>
      </c>
    </row>
    <row r="90" spans="1:15">
      <c r="A90" s="48">
        <v>3</v>
      </c>
      <c r="B90" s="48">
        <v>7</v>
      </c>
      <c r="C90" s="48">
        <v>7</v>
      </c>
      <c r="D90" s="48">
        <v>7</v>
      </c>
      <c r="E90" s="48">
        <v>4</v>
      </c>
      <c r="F90" s="48">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1" t="e">
        <f>IF(G90&gt;0,DT!AC90*I90+DT!AD90*J90+DT!AE90*K90+DT!AF90*L90+DT!AG90*M90+DT!AH90*N90,"")</f>
        <v>#VALUE!</v>
      </c>
    </row>
    <row r="91" spans="1:15">
      <c r="A91" s="48">
        <v>6</v>
      </c>
      <c r="B91" s="48">
        <v>7</v>
      </c>
      <c r="C91" s="48">
        <v>7</v>
      </c>
      <c r="D91" s="48">
        <v>7</v>
      </c>
      <c r="E91" s="48">
        <v>5</v>
      </c>
      <c r="F91" s="48">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1" t="e">
        <f>IF(G91&gt;0,DT!AC91*I91+DT!AD91*J91+DT!AE91*K91+DT!AF91*L91+DT!AG91*M91+DT!AH91*N91,"")</f>
        <v>#VALUE!</v>
      </c>
    </row>
    <row r="92" spans="1:15">
      <c r="A92" s="48">
        <v>7</v>
      </c>
      <c r="B92" s="48">
        <v>7</v>
      </c>
      <c r="C92" s="48">
        <v>7</v>
      </c>
      <c r="D92" s="48">
        <v>7</v>
      </c>
      <c r="E92" s="48">
        <v>5</v>
      </c>
      <c r="F92" s="48">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1" t="e">
        <f>IF(G92&gt;0,DT!AC92*I92+DT!AD92*J92+DT!AE92*K92+DT!AF92*L92+DT!AG92*M92+DT!AH92*N92,"")</f>
        <v>#VALUE!</v>
      </c>
    </row>
    <row r="93" spans="1:15">
      <c r="A93" s="48">
        <v>7</v>
      </c>
      <c r="B93" s="48">
        <v>7</v>
      </c>
      <c r="C93" s="48">
        <v>7</v>
      </c>
      <c r="D93" s="48">
        <v>7</v>
      </c>
      <c r="E93" s="48">
        <v>5</v>
      </c>
      <c r="F93" s="48">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1" t="e">
        <f>IF(G93&gt;0,DT!AC93*I93+DT!AD93*J93+DT!AE93*K93+DT!AF93*L93+DT!AG93*M93+DT!AH93*N93,"")</f>
        <v>#VALUE!</v>
      </c>
    </row>
    <row r="94" spans="1:15">
      <c r="A94" s="48">
        <v>3</v>
      </c>
      <c r="B94" s="48">
        <v>6</v>
      </c>
      <c r="C94" s="48">
        <v>7</v>
      </c>
      <c r="D94" s="48">
        <v>7</v>
      </c>
      <c r="E94" s="48">
        <v>3</v>
      </c>
      <c r="F94" s="48">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1" t="e">
        <f>IF(G94&gt;0,DT!AC94*I94+DT!AD94*J94+DT!AE94*K94+DT!AF94*L94+DT!AG94*M94+DT!AH94*N94,"")</f>
        <v>#VALUE!</v>
      </c>
    </row>
    <row r="95" spans="1:15">
      <c r="A95" s="48">
        <v>7</v>
      </c>
      <c r="B95" s="48">
        <v>7</v>
      </c>
      <c r="C95" s="48">
        <v>7</v>
      </c>
      <c r="D95" s="48">
        <v>7</v>
      </c>
      <c r="E95" s="48">
        <v>7</v>
      </c>
      <c r="F95" s="48">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1" t="e">
        <f>IF(G95&gt;0,DT!AC95*I95+DT!AD95*J95+DT!AE95*K95+DT!AF95*L95+DT!AG95*M95+DT!AH95*N95,"")</f>
        <v>#VALUE!</v>
      </c>
    </row>
    <row r="96" spans="1:15">
      <c r="A96" s="48">
        <v>3</v>
      </c>
      <c r="B96" s="48">
        <v>6</v>
      </c>
      <c r="C96" s="48">
        <v>7</v>
      </c>
      <c r="D96" s="48">
        <v>6</v>
      </c>
      <c r="E96" s="48">
        <v>2</v>
      </c>
      <c r="F96" s="48">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1" t="e">
        <f>IF(G96&gt;0,DT!AC96*I96+DT!AD96*J96+DT!AE96*K96+DT!AF96*L96+DT!AG96*M96+DT!AH96*N96,"")</f>
        <v>#VALUE!</v>
      </c>
    </row>
    <row r="97" spans="1:15">
      <c r="A97" s="48">
        <v>6</v>
      </c>
      <c r="B97" s="48">
        <v>7</v>
      </c>
      <c r="C97" s="48">
        <v>7</v>
      </c>
      <c r="D97" s="48">
        <v>6</v>
      </c>
      <c r="E97" s="48">
        <v>6</v>
      </c>
      <c r="F97" s="48">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1" t="e">
        <f>IF(G97&gt;0,DT!AC97*I97+DT!AD97*J97+DT!AE97*K97+DT!AF97*L97+DT!AG97*M97+DT!AH97*N97,"")</f>
        <v>#VALUE!</v>
      </c>
    </row>
    <row r="98" spans="1:15">
      <c r="A98" s="48">
        <v>7</v>
      </c>
      <c r="B98" s="48">
        <v>7</v>
      </c>
      <c r="C98" s="48">
        <v>7</v>
      </c>
      <c r="D98" s="48">
        <v>7</v>
      </c>
      <c r="E98" s="48">
        <v>4</v>
      </c>
      <c r="F98" s="48">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1" t="e">
        <f>IF(G98&gt;0,DT!AC98*I98+DT!AD98*J98+DT!AE98*K98+DT!AF98*L98+DT!AG98*M98+DT!AH98*N98,"")</f>
        <v>#VALUE!</v>
      </c>
    </row>
    <row r="99" spans="1:15">
      <c r="A99" s="48">
        <v>7</v>
      </c>
      <c r="B99" s="48">
        <v>7</v>
      </c>
      <c r="C99" s="48">
        <v>6</v>
      </c>
      <c r="D99" s="48">
        <v>4</v>
      </c>
      <c r="E99" s="48">
        <v>4</v>
      </c>
      <c r="F99" s="48">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1" t="e">
        <f>IF(G99&gt;0,DT!AC99*I99+DT!AD99*J99+DT!AE99*K99+DT!AF99*L99+DT!AG99*M99+DT!AH99*N99,"")</f>
        <v>#VALUE!</v>
      </c>
    </row>
    <row r="100" spans="1:15">
      <c r="A100" s="48">
        <v>5</v>
      </c>
      <c r="B100" s="48">
        <v>7</v>
      </c>
      <c r="C100" s="48">
        <v>6</v>
      </c>
      <c r="D100" s="48">
        <v>7</v>
      </c>
      <c r="E100" s="48">
        <v>4</v>
      </c>
      <c r="F100" s="48">
        <v>3</v>
      </c>
      <c r="G100" s="1">
        <f t="shared" si="16"/>
        <v>32</v>
      </c>
      <c r="I100" s="6">
        <f t="shared" si="10"/>
        <v>0.15625</v>
      </c>
      <c r="J100" s="6">
        <f t="shared" si="11"/>
        <v>0.21875</v>
      </c>
      <c r="K100" s="6">
        <f t="shared" si="12"/>
        <v>0.1875</v>
      </c>
      <c r="L100" s="6">
        <f t="shared" si="13"/>
        <v>0.21875</v>
      </c>
      <c r="M100" s="6">
        <f t="shared" si="14"/>
        <v>0.125</v>
      </c>
      <c r="N100" s="6">
        <f t="shared" si="15"/>
        <v>9.375E-2</v>
      </c>
      <c r="O100" s="41" t="e">
        <f>IF(G100&gt;0,DT!AC100*I100+DT!AD100*J100+DT!AE100*K100+DT!AF100*L100+DT!AG100*M100+DT!AH100*N100,"")</f>
        <v>#VALUE!</v>
      </c>
    </row>
    <row r="101" spans="1:15">
      <c r="A101" s="48">
        <v>5</v>
      </c>
      <c r="B101" s="48">
        <v>7</v>
      </c>
      <c r="C101" s="48">
        <v>6</v>
      </c>
      <c r="D101" s="48">
        <v>7</v>
      </c>
      <c r="E101" s="48">
        <v>4</v>
      </c>
      <c r="F101" s="48">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1" t="e">
        <f>IF(G101&gt;0,DT!AC101*I101+DT!AD101*J101+DT!AE101*K101+DT!AF101*L101+DT!AG101*M101+DT!AH101*N101,"")</f>
        <v>#VALUE!</v>
      </c>
    </row>
    <row r="102" spans="1:15">
      <c r="A102" s="48">
        <v>6</v>
      </c>
      <c r="B102" s="48">
        <v>3</v>
      </c>
      <c r="C102" s="48">
        <v>7</v>
      </c>
      <c r="D102" s="48">
        <v>5</v>
      </c>
      <c r="E102" s="48">
        <v>6</v>
      </c>
      <c r="F102" s="48">
        <v>5</v>
      </c>
      <c r="G102" s="1">
        <f t="shared" si="16"/>
        <v>32</v>
      </c>
      <c r="I102" s="6">
        <f t="shared" si="10"/>
        <v>0.1875</v>
      </c>
      <c r="J102" s="6">
        <f t="shared" si="11"/>
        <v>9.375E-2</v>
      </c>
      <c r="K102" s="6">
        <f t="shared" si="12"/>
        <v>0.21875</v>
      </c>
      <c r="L102" s="6">
        <f t="shared" si="13"/>
        <v>0.15625</v>
      </c>
      <c r="M102" s="6">
        <f t="shared" si="14"/>
        <v>0.1875</v>
      </c>
      <c r="N102" s="6">
        <f t="shared" si="15"/>
        <v>0.15625</v>
      </c>
      <c r="O102" s="41" t="e">
        <f>IF(G102&gt;0,DT!AC102*I102+DT!AD102*J102+DT!AE102*K102+DT!AF102*L102+DT!AG102*M102+DT!AH102*N102,"")</f>
        <v>#VALUE!</v>
      </c>
    </row>
    <row r="103" spans="1:15">
      <c r="A103" s="48">
        <v>6</v>
      </c>
      <c r="B103" s="48">
        <v>7</v>
      </c>
      <c r="C103" s="48">
        <v>6</v>
      </c>
      <c r="D103" s="48">
        <v>7</v>
      </c>
      <c r="E103" s="48">
        <v>5</v>
      </c>
      <c r="F103" s="48">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1" t="e">
        <f>IF(G103&gt;0,DT!AC103*I103+DT!AD103*J103+DT!AE103*K103+DT!AF103*L103+DT!AG103*M103+DT!AH103*N103,"")</f>
        <v>#VALUE!</v>
      </c>
    </row>
    <row r="104" spans="1:15">
      <c r="A104" s="48">
        <v>5</v>
      </c>
      <c r="B104" s="48">
        <v>7</v>
      </c>
      <c r="C104" s="48">
        <v>7</v>
      </c>
      <c r="D104" s="48">
        <v>7</v>
      </c>
      <c r="E104" s="48">
        <v>3</v>
      </c>
      <c r="F104" s="48">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1" t="e">
        <f>IF(G104&gt;0,DT!AC104*I104+DT!AD104*J104+DT!AE104*K104+DT!AF104*L104+DT!AG104*M104+DT!AH104*N104,"")</f>
        <v>#VALUE!</v>
      </c>
    </row>
    <row r="105" spans="1:15">
      <c r="A105" s="48">
        <v>7</v>
      </c>
      <c r="B105" s="48">
        <v>7</v>
      </c>
      <c r="C105" s="48">
        <v>7</v>
      </c>
      <c r="D105" s="48">
        <v>7</v>
      </c>
      <c r="E105" s="48">
        <v>7</v>
      </c>
      <c r="F105" s="48">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1" t="e">
        <f>IF(G105&gt;0,DT!AC105*I105+DT!AD105*J105+DT!AE105*K105+DT!AF105*L105+DT!AG105*M105+DT!AH105*N105,"")</f>
        <v>#VALUE!</v>
      </c>
    </row>
    <row r="106" spans="1:15">
      <c r="A106" s="48">
        <v>7</v>
      </c>
      <c r="B106" s="48">
        <v>7</v>
      </c>
      <c r="C106" s="48">
        <v>7</v>
      </c>
      <c r="D106" s="48">
        <v>7</v>
      </c>
      <c r="E106" s="48">
        <v>7</v>
      </c>
      <c r="F106" s="48">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1" t="e">
        <f>IF(G106&gt;0,DT!AC106*I106+DT!AD106*J106+DT!AE106*K106+DT!AF106*L106+DT!AG106*M106+DT!AH106*N106,"")</f>
        <v>#VALUE!</v>
      </c>
    </row>
    <row r="107" spans="1:15">
      <c r="A107" s="48">
        <v>6</v>
      </c>
      <c r="B107" s="48">
        <v>7</v>
      </c>
      <c r="C107" s="48">
        <v>7</v>
      </c>
      <c r="D107" s="48">
        <v>6</v>
      </c>
      <c r="E107" s="48">
        <v>5</v>
      </c>
      <c r="F107" s="48">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1" t="e">
        <f>IF(G107&gt;0,DT!AC107*I107+DT!AD107*J107+DT!AE107*K107+DT!AF107*L107+DT!AG107*M107+DT!AH107*N107,"")</f>
        <v>#VALUE!</v>
      </c>
    </row>
    <row r="108" spans="1:15">
      <c r="A108" s="48">
        <v>5</v>
      </c>
      <c r="B108" s="48">
        <v>7</v>
      </c>
      <c r="C108" s="48">
        <v>7</v>
      </c>
      <c r="D108" s="48">
        <v>5</v>
      </c>
      <c r="E108" s="48">
        <v>4</v>
      </c>
      <c r="F108" s="48">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1" t="e">
        <f>IF(G108&gt;0,DT!AC108*I108+DT!AD108*J108+DT!AE108*K108+DT!AF108*L108+DT!AG108*M108+DT!AH108*N108,"")</f>
        <v>#VALUE!</v>
      </c>
    </row>
    <row r="109" spans="1:15">
      <c r="A109" s="48">
        <v>5</v>
      </c>
      <c r="B109" s="48">
        <v>7</v>
      </c>
      <c r="C109" s="48">
        <v>6</v>
      </c>
      <c r="D109" s="48">
        <v>7</v>
      </c>
      <c r="E109" s="48">
        <v>6</v>
      </c>
      <c r="F109" s="48">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1" t="e">
        <f>IF(G109&gt;0,DT!AC109*I109+DT!AD109*J109+DT!AE109*K109+DT!AF109*L109+DT!AG109*M109+DT!AH109*N109,"")</f>
        <v>#VALUE!</v>
      </c>
    </row>
    <row r="110" spans="1:15">
      <c r="A110" s="48">
        <v>2</v>
      </c>
      <c r="B110" s="48">
        <v>7</v>
      </c>
      <c r="C110" s="48">
        <v>7</v>
      </c>
      <c r="D110" s="48">
        <v>7</v>
      </c>
      <c r="E110" s="48">
        <v>5</v>
      </c>
      <c r="F110" s="48">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1" t="e">
        <f>IF(G110&gt;0,DT!AC110*I110+DT!AD110*J110+DT!AE110*K110+DT!AF110*L110+DT!AG110*M110+DT!AH110*N110,"")</f>
        <v>#VALUE!</v>
      </c>
    </row>
    <row r="111" spans="1:15">
      <c r="A111" s="48">
        <v>3</v>
      </c>
      <c r="B111" s="48">
        <v>7</v>
      </c>
      <c r="C111" s="48">
        <v>7</v>
      </c>
      <c r="D111" s="48">
        <v>5</v>
      </c>
      <c r="E111" s="48">
        <v>4</v>
      </c>
      <c r="F111" s="48">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1" t="e">
        <f>IF(G111&gt;0,DT!AC111*I111+DT!AD111*J111+DT!AE111*K111+DT!AF111*L111+DT!AG111*M111+DT!AH111*N111,"")</f>
        <v>#VALUE!</v>
      </c>
    </row>
    <row r="112" spans="1:15">
      <c r="A112" s="48">
        <v>6</v>
      </c>
      <c r="B112" s="48">
        <v>7</v>
      </c>
      <c r="C112" s="48">
        <v>7</v>
      </c>
      <c r="D112" s="48">
        <v>6</v>
      </c>
      <c r="E112" s="48">
        <v>5</v>
      </c>
      <c r="F112" s="48">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1" t="e">
        <f>IF(G112&gt;0,DT!AC112*I112+DT!AD112*J112+DT!AE112*K112+DT!AF112*L112+DT!AG112*M112+DT!AH112*N112,"")</f>
        <v>#VALUE!</v>
      </c>
    </row>
    <row r="113" spans="1:15">
      <c r="A113" s="48">
        <v>6</v>
      </c>
      <c r="B113" s="48">
        <v>6</v>
      </c>
      <c r="C113" s="48">
        <v>6</v>
      </c>
      <c r="D113" s="48">
        <v>5</v>
      </c>
      <c r="E113" s="48">
        <v>6</v>
      </c>
      <c r="F113" s="48">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1" t="e">
        <f>IF(G113&gt;0,DT!AC113*I113+DT!AD113*J113+DT!AE113*K113+DT!AF113*L113+DT!AG113*M113+DT!AH113*N113,"")</f>
        <v>#VALUE!</v>
      </c>
    </row>
    <row r="114" spans="1:15">
      <c r="A114" s="48">
        <v>7</v>
      </c>
      <c r="B114" s="48">
        <v>5</v>
      </c>
      <c r="C114" s="48">
        <v>7</v>
      </c>
      <c r="D114" s="48">
        <v>7</v>
      </c>
      <c r="E114" s="48">
        <v>7</v>
      </c>
      <c r="F114" s="48">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1" t="e">
        <f>IF(G114&gt;0,DT!AC114*I114+DT!AD114*J114+DT!AE114*K114+DT!AF114*L114+DT!AG114*M114+DT!AH114*N114,"")</f>
        <v>#VALUE!</v>
      </c>
    </row>
    <row r="115" spans="1:15">
      <c r="A115" s="48">
        <v>7</v>
      </c>
      <c r="B115" s="48">
        <v>5</v>
      </c>
      <c r="C115" s="48">
        <v>7</v>
      </c>
      <c r="D115" s="48">
        <v>7</v>
      </c>
      <c r="E115" s="48">
        <v>7</v>
      </c>
      <c r="F115" s="48">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1" t="e">
        <f>IF(G115&gt;0,DT!AC115*I115+DT!AD115*J115+DT!AE115*K115+DT!AF115*L115+DT!AG115*M115+DT!AH115*N115,"")</f>
        <v>#VALUE!</v>
      </c>
    </row>
    <row r="116" spans="1:15">
      <c r="A116" s="48">
        <v>5</v>
      </c>
      <c r="B116" s="48">
        <v>7</v>
      </c>
      <c r="C116" s="48">
        <v>7</v>
      </c>
      <c r="D116" s="48">
        <v>6</v>
      </c>
      <c r="E116" s="48">
        <v>2</v>
      </c>
      <c r="F116" s="48">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1" t="e">
        <f>IF(G116&gt;0,DT!AC116*I116+DT!AD116*J116+DT!AE116*K116+DT!AF116*L116+DT!AG116*M116+DT!AH116*N116,"")</f>
        <v>#VALUE!</v>
      </c>
    </row>
    <row r="117" spans="1:15">
      <c r="A117" s="48">
        <v>6</v>
      </c>
      <c r="B117" s="48">
        <v>7</v>
      </c>
      <c r="C117" s="48">
        <v>7</v>
      </c>
      <c r="D117" s="48">
        <v>7</v>
      </c>
      <c r="E117" s="48">
        <v>6</v>
      </c>
      <c r="F117" s="48">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1" t="e">
        <f>IF(G117&gt;0,DT!AC117*I117+DT!AD117*J117+DT!AE117*K117+DT!AF117*L117+DT!AG117*M117+DT!AH117*N117,"")</f>
        <v>#VALUE!</v>
      </c>
    </row>
    <row r="118" spans="1:15">
      <c r="A118" s="48">
        <v>4</v>
      </c>
      <c r="B118" s="48">
        <v>5</v>
      </c>
      <c r="C118" s="48">
        <v>5</v>
      </c>
      <c r="D118" s="48">
        <v>4</v>
      </c>
      <c r="E118" s="48">
        <v>3</v>
      </c>
      <c r="F118" s="48">
        <v>4</v>
      </c>
      <c r="G118" s="1">
        <f t="shared" si="16"/>
        <v>25</v>
      </c>
      <c r="I118" s="6">
        <f t="shared" si="17"/>
        <v>0.16</v>
      </c>
      <c r="J118" s="6">
        <f t="shared" si="18"/>
        <v>0.2</v>
      </c>
      <c r="K118" s="6">
        <f t="shared" si="19"/>
        <v>0.2</v>
      </c>
      <c r="L118" s="6">
        <f t="shared" si="20"/>
        <v>0.16</v>
      </c>
      <c r="M118" s="6">
        <f t="shared" si="21"/>
        <v>0.12</v>
      </c>
      <c r="N118" s="6">
        <f t="shared" si="22"/>
        <v>0.16</v>
      </c>
      <c r="O118" s="41" t="e">
        <f>IF(G118&gt;0,DT!AC118*I118+DT!AD118*J118+DT!AE118*K118+DT!AF118*L118+DT!AG118*M118+DT!AH118*N118,"")</f>
        <v>#VALUE!</v>
      </c>
    </row>
    <row r="119" spans="1:15">
      <c r="A119" s="48">
        <v>5</v>
      </c>
      <c r="B119" s="48">
        <v>7</v>
      </c>
      <c r="C119" s="48">
        <v>7</v>
      </c>
      <c r="D119" s="48">
        <v>5</v>
      </c>
      <c r="E119" s="48">
        <v>3</v>
      </c>
      <c r="F119" s="48">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1" t="e">
        <f>IF(G119&gt;0,DT!AC119*I119+DT!AD119*J119+DT!AE119*K119+DT!AF119*L119+DT!AG119*M119+DT!AH119*N119,"")</f>
        <v>#VALUE!</v>
      </c>
    </row>
    <row r="120" spans="1:15">
      <c r="A120" s="48">
        <v>5</v>
      </c>
      <c r="B120" s="48">
        <v>6</v>
      </c>
      <c r="C120" s="48">
        <v>6</v>
      </c>
      <c r="D120" s="48">
        <v>6</v>
      </c>
      <c r="E120" s="48">
        <v>5</v>
      </c>
      <c r="F120" s="48">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1" t="e">
        <f>IF(G120&gt;0,DT!AC120*I120+DT!AD120*J120+DT!AE120*K120+DT!AF120*L120+DT!AG120*M120+DT!AH120*N120,"")</f>
        <v>#VALUE!</v>
      </c>
    </row>
    <row r="121" spans="1:15">
      <c r="A121" s="48">
        <v>7</v>
      </c>
      <c r="B121" s="48">
        <v>7</v>
      </c>
      <c r="C121" s="48">
        <v>7</v>
      </c>
      <c r="D121" s="48">
        <v>7</v>
      </c>
      <c r="E121" s="48">
        <v>7</v>
      </c>
      <c r="F121" s="48">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1" t="e">
        <f>IF(G121&gt;0,DT!AC121*I121+DT!AD121*J121+DT!AE121*K121+DT!AF121*L121+DT!AG121*M121+DT!AH121*N121,"")</f>
        <v>#VALUE!</v>
      </c>
    </row>
    <row r="122" spans="1:15">
      <c r="A122" s="48">
        <v>6</v>
      </c>
      <c r="B122" s="48">
        <v>5</v>
      </c>
      <c r="C122" s="48">
        <v>6</v>
      </c>
      <c r="D122" s="48">
        <v>6</v>
      </c>
      <c r="E122" s="48">
        <v>6</v>
      </c>
      <c r="F122" s="48">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1" t="e">
        <f>IF(G122&gt;0,DT!AC122*I122+DT!AD122*J122+DT!AE122*K122+DT!AF122*L122+DT!AG122*M122+DT!AH122*N122,"")</f>
        <v>#VALUE!</v>
      </c>
    </row>
    <row r="123" spans="1:15">
      <c r="A123" s="48">
        <v>5</v>
      </c>
      <c r="B123" s="48">
        <v>5</v>
      </c>
      <c r="C123" s="48">
        <v>6</v>
      </c>
      <c r="D123" s="48">
        <v>5</v>
      </c>
      <c r="E123" s="48">
        <v>4</v>
      </c>
      <c r="F123" s="48">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1" t="e">
        <f>IF(G123&gt;0,DT!AC123*I123+DT!AD123*J123+DT!AE123*K123+DT!AF123*L123+DT!AG123*M123+DT!AH123*N123,"")</f>
        <v>#VALUE!</v>
      </c>
    </row>
    <row r="124" spans="1:15">
      <c r="A124" s="48">
        <v>6</v>
      </c>
      <c r="B124" s="48">
        <v>6</v>
      </c>
      <c r="C124" s="48">
        <v>7</v>
      </c>
      <c r="D124" s="48">
        <v>6</v>
      </c>
      <c r="E124" s="48">
        <v>6</v>
      </c>
      <c r="F124" s="48">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1" t="e">
        <f>IF(G124&gt;0,DT!AC124*I124+DT!AD124*J124+DT!AE124*K124+DT!AF124*L124+DT!AG124*M124+DT!AH124*N124,"")</f>
        <v>#VALUE!</v>
      </c>
    </row>
    <row r="125" spans="1:15">
      <c r="A125" s="48">
        <v>5</v>
      </c>
      <c r="B125" s="48">
        <v>7</v>
      </c>
      <c r="C125" s="48">
        <v>7</v>
      </c>
      <c r="D125" s="48">
        <v>7</v>
      </c>
      <c r="E125" s="48">
        <v>4</v>
      </c>
      <c r="F125" s="48">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1" t="e">
        <f>IF(G125&gt;0,DT!AC125*I125+DT!AD125*J125+DT!AE125*K125+DT!AF125*L125+DT!AG125*M125+DT!AH125*N125,"")</f>
        <v>#VALUE!</v>
      </c>
    </row>
    <row r="126" spans="1:15">
      <c r="A126" s="48">
        <v>7</v>
      </c>
      <c r="B126" s="48">
        <v>7</v>
      </c>
      <c r="C126" s="48">
        <v>7</v>
      </c>
      <c r="D126" s="48">
        <v>5</v>
      </c>
      <c r="E126" s="48">
        <v>7</v>
      </c>
      <c r="F126" s="48">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1" t="e">
        <f>IF(G126&gt;0,DT!AC126*I126+DT!AD126*J126+DT!AE126*K126+DT!AF126*L126+DT!AG126*M126+DT!AH126*N126,"")</f>
        <v>#VALUE!</v>
      </c>
    </row>
    <row r="127" spans="1:15">
      <c r="A127" s="48">
        <v>5</v>
      </c>
      <c r="B127" s="48">
        <v>7</v>
      </c>
      <c r="C127" s="48">
        <v>4</v>
      </c>
      <c r="D127" s="48">
        <v>7</v>
      </c>
      <c r="E127" s="48">
        <v>3</v>
      </c>
      <c r="F127" s="48">
        <v>6</v>
      </c>
      <c r="G127" s="1">
        <f t="shared" si="16"/>
        <v>32</v>
      </c>
      <c r="I127" s="6">
        <f t="shared" si="17"/>
        <v>0.15625</v>
      </c>
      <c r="J127" s="6">
        <f t="shared" si="18"/>
        <v>0.21875</v>
      </c>
      <c r="K127" s="6">
        <f t="shared" si="19"/>
        <v>0.125</v>
      </c>
      <c r="L127" s="6">
        <f t="shared" si="20"/>
        <v>0.21875</v>
      </c>
      <c r="M127" s="6">
        <f t="shared" si="21"/>
        <v>9.375E-2</v>
      </c>
      <c r="N127" s="6">
        <f t="shared" si="22"/>
        <v>0.1875</v>
      </c>
      <c r="O127" s="41" t="e">
        <f>IF(G127&gt;0,DT!AC127*I127+DT!AD127*J127+DT!AE127*K127+DT!AF127*L127+DT!AG127*M127+DT!AH127*N127,"")</f>
        <v>#VALUE!</v>
      </c>
    </row>
    <row r="128" spans="1:15">
      <c r="A128" s="48">
        <v>5</v>
      </c>
      <c r="B128" s="48">
        <v>6</v>
      </c>
      <c r="C128" s="48">
        <v>5</v>
      </c>
      <c r="D128" s="48">
        <v>6</v>
      </c>
      <c r="E128" s="48">
        <v>4</v>
      </c>
      <c r="F128" s="48">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1" t="e">
        <f>IF(G128&gt;0,DT!AC128*I128+DT!AD128*J128+DT!AE128*K128+DT!AF128*L128+DT!AG128*M128+DT!AH128*N128,"")</f>
        <v>#VALUE!</v>
      </c>
    </row>
    <row r="129" spans="1:15">
      <c r="A129" s="48">
        <v>5</v>
      </c>
      <c r="B129" s="48">
        <v>7</v>
      </c>
      <c r="C129" s="48">
        <v>7</v>
      </c>
      <c r="D129" s="48">
        <v>7</v>
      </c>
      <c r="E129" s="48">
        <v>3</v>
      </c>
      <c r="F129" s="48">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1" t="e">
        <f>IF(G129&gt;0,DT!AC129*I129+DT!AD129*J129+DT!AE129*K129+DT!AF129*L129+DT!AG129*M129+DT!AH129*N129,"")</f>
        <v>#VALUE!</v>
      </c>
    </row>
    <row r="130" spans="1:15">
      <c r="A130" s="48">
        <v>7</v>
      </c>
      <c r="B130" s="48">
        <v>7</v>
      </c>
      <c r="C130" s="48">
        <v>4</v>
      </c>
      <c r="D130" s="48">
        <v>5</v>
      </c>
      <c r="E130" s="48">
        <v>3</v>
      </c>
      <c r="F130" s="48">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1" t="e">
        <f>IF(G130&gt;0,DT!AC130*I130+DT!AD130*J130+DT!AE130*K130+DT!AF130*L130+DT!AG130*M130+DT!AH130*N130,"")</f>
        <v>#VALUE!</v>
      </c>
    </row>
    <row r="131" spans="1:15">
      <c r="A131" s="48">
        <v>4</v>
      </c>
      <c r="B131" s="48">
        <v>3</v>
      </c>
      <c r="C131" s="48">
        <v>6</v>
      </c>
      <c r="D131" s="48">
        <v>5</v>
      </c>
      <c r="E131" s="48">
        <v>5</v>
      </c>
      <c r="F131" s="48">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1" t="e">
        <f>IF(G131&gt;0,DT!AC131*I131+DT!AD131*J131+DT!AE131*K131+DT!AF131*L131+DT!AG131*M131+DT!AH131*N131,"")</f>
        <v>#VALUE!</v>
      </c>
    </row>
    <row r="132" spans="1:15">
      <c r="A132" s="48">
        <v>5</v>
      </c>
      <c r="B132" s="48">
        <v>7</v>
      </c>
      <c r="C132" s="48">
        <v>7</v>
      </c>
      <c r="D132" s="48">
        <v>7</v>
      </c>
      <c r="E132" s="48">
        <v>6</v>
      </c>
      <c r="F132" s="48">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1" t="e">
        <f>IF(G132&gt;0,DT!AC132*I132+DT!AD132*J132+DT!AE132*K132+DT!AF132*L132+DT!AG132*M132+DT!AH132*N132,"")</f>
        <v>#VALUE!</v>
      </c>
    </row>
    <row r="133" spans="1:15">
      <c r="A133" s="48">
        <v>7</v>
      </c>
      <c r="B133" s="48">
        <v>7</v>
      </c>
      <c r="C133" s="48">
        <v>7</v>
      </c>
      <c r="D133" s="48">
        <v>7</v>
      </c>
      <c r="E133" s="48">
        <v>3</v>
      </c>
      <c r="F133" s="48">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1" t="e">
        <f>IF(G133&gt;0,DT!AC133*I133+DT!AD133*J133+DT!AE133*K133+DT!AF133*L133+DT!AG133*M133+DT!AH133*N133,"")</f>
        <v>#VALUE!</v>
      </c>
    </row>
    <row r="134" spans="1:15">
      <c r="A134" s="48">
        <v>5</v>
      </c>
      <c r="B134" s="48">
        <v>5</v>
      </c>
      <c r="C134" s="48">
        <v>6</v>
      </c>
      <c r="D134" s="48">
        <v>7</v>
      </c>
      <c r="E134" s="48">
        <v>5</v>
      </c>
      <c r="F134" s="48">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1" t="e">
        <f>IF(G134&gt;0,DT!AC134*I134+DT!AD134*J134+DT!AE134*K134+DT!AF134*L134+DT!AG134*M134+DT!AH134*N134,"")</f>
        <v>#VALUE!</v>
      </c>
    </row>
    <row r="135" spans="1:15">
      <c r="A135" s="48">
        <v>5</v>
      </c>
      <c r="B135" s="48">
        <v>6</v>
      </c>
      <c r="C135" s="48">
        <v>5</v>
      </c>
      <c r="D135" s="48">
        <v>5</v>
      </c>
      <c r="E135" s="48">
        <v>6</v>
      </c>
      <c r="F135" s="48">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1" t="e">
        <f>IF(G135&gt;0,DT!AC135*I135+DT!AD135*J135+DT!AE135*K135+DT!AF135*L135+DT!AG135*M135+DT!AH135*N135,"")</f>
        <v>#VALUE!</v>
      </c>
    </row>
    <row r="136" spans="1:15">
      <c r="A136" s="48">
        <v>3</v>
      </c>
      <c r="B136" s="48">
        <v>6</v>
      </c>
      <c r="C136" s="48">
        <v>6</v>
      </c>
      <c r="D136" s="48">
        <v>6</v>
      </c>
      <c r="E136" s="48">
        <v>3</v>
      </c>
      <c r="F136" s="48">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1" t="e">
        <f>IF(G136&gt;0,DT!AC136*I136+DT!AD136*J136+DT!AE136*K136+DT!AF136*L136+DT!AG136*M136+DT!AH136*N136,"")</f>
        <v>#VALUE!</v>
      </c>
    </row>
    <row r="137" spans="1:15">
      <c r="A137" s="48">
        <v>7</v>
      </c>
      <c r="B137" s="48">
        <v>7</v>
      </c>
      <c r="C137" s="48">
        <v>7</v>
      </c>
      <c r="D137" s="48">
        <v>7</v>
      </c>
      <c r="E137" s="48">
        <v>5</v>
      </c>
      <c r="F137" s="48">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1" t="e">
        <f>IF(G137&gt;0,DT!AC137*I137+DT!AD137*J137+DT!AE137*K137+DT!AF137*L137+DT!AG137*M137+DT!AH137*N137,"")</f>
        <v>#VALUE!</v>
      </c>
    </row>
    <row r="138" spans="1:15">
      <c r="A138" s="48">
        <v>6</v>
      </c>
      <c r="B138" s="48">
        <v>7</v>
      </c>
      <c r="C138" s="48">
        <v>7</v>
      </c>
      <c r="D138" s="48">
        <v>6</v>
      </c>
      <c r="E138" s="48">
        <v>5</v>
      </c>
      <c r="F138" s="48">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1" t="e">
        <f>IF(G138&gt;0,DT!AC138*I138+DT!AD138*J138+DT!AE138*K138+DT!AF138*L138+DT!AG138*M138+DT!AH138*N138,"")</f>
        <v>#VALUE!</v>
      </c>
    </row>
    <row r="139" spans="1:15">
      <c r="A139" s="48">
        <v>5</v>
      </c>
      <c r="B139" s="48">
        <v>6</v>
      </c>
      <c r="C139" s="48">
        <v>6</v>
      </c>
      <c r="D139" s="48">
        <v>7</v>
      </c>
      <c r="E139" s="48">
        <v>4</v>
      </c>
      <c r="F139" s="48">
        <v>4</v>
      </c>
      <c r="G139" s="1">
        <f t="shared" si="23"/>
        <v>32</v>
      </c>
      <c r="I139" s="6">
        <f t="shared" si="17"/>
        <v>0.15625</v>
      </c>
      <c r="J139" s="6">
        <f t="shared" si="18"/>
        <v>0.1875</v>
      </c>
      <c r="K139" s="6">
        <f t="shared" si="19"/>
        <v>0.1875</v>
      </c>
      <c r="L139" s="6">
        <f t="shared" si="20"/>
        <v>0.21875</v>
      </c>
      <c r="M139" s="6">
        <f t="shared" si="21"/>
        <v>0.125</v>
      </c>
      <c r="N139" s="6">
        <f t="shared" si="22"/>
        <v>0.125</v>
      </c>
      <c r="O139" s="41" t="e">
        <f>IF(G139&gt;0,DT!AC139*I139+DT!AD139*J139+DT!AE139*K139+DT!AF139*L139+DT!AG139*M139+DT!AH139*N139,"")</f>
        <v>#VALUE!</v>
      </c>
    </row>
    <row r="140" spans="1:15">
      <c r="A140" s="48">
        <v>5</v>
      </c>
      <c r="B140" s="48">
        <v>5</v>
      </c>
      <c r="C140" s="48">
        <v>6</v>
      </c>
      <c r="D140" s="48">
        <v>4</v>
      </c>
      <c r="E140" s="48">
        <v>5</v>
      </c>
      <c r="F140" s="48">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1" t="e">
        <f>IF(G140&gt;0,DT!AC140*I140+DT!AD140*J140+DT!AE140*K140+DT!AF140*L140+DT!AG140*M140+DT!AH140*N140,"")</f>
        <v>#VALUE!</v>
      </c>
    </row>
    <row r="141" spans="1:15">
      <c r="A141" s="48">
        <v>6</v>
      </c>
      <c r="B141" s="48">
        <v>7</v>
      </c>
      <c r="C141" s="48">
        <v>7</v>
      </c>
      <c r="D141" s="48">
        <v>6</v>
      </c>
      <c r="E141" s="48">
        <v>5</v>
      </c>
      <c r="F141" s="48">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1" t="e">
        <f>IF(G141&gt;0,DT!AC141*I141+DT!AD141*J141+DT!AE141*K141+DT!AF141*L141+DT!AG141*M141+DT!AH141*N141,"")</f>
        <v>#VALUE!</v>
      </c>
    </row>
    <row r="142" spans="1:15">
      <c r="A142" s="48">
        <v>7</v>
      </c>
      <c r="B142" s="48">
        <v>4</v>
      </c>
      <c r="C142" s="48">
        <v>7</v>
      </c>
      <c r="D142" s="48">
        <v>5</v>
      </c>
      <c r="E142" s="48">
        <v>5</v>
      </c>
      <c r="F142" s="48">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1" t="e">
        <f>IF(G142&gt;0,DT!AC142*I142+DT!AD142*J142+DT!AE142*K142+DT!AF142*L142+DT!AG142*M142+DT!AH142*N142,"")</f>
        <v>#VALUE!</v>
      </c>
    </row>
    <row r="143" spans="1:15">
      <c r="A143" s="48">
        <v>5</v>
      </c>
      <c r="B143" s="48">
        <v>6</v>
      </c>
      <c r="C143" s="48">
        <v>7</v>
      </c>
      <c r="D143" s="48">
        <v>7</v>
      </c>
      <c r="E143" s="48">
        <v>5</v>
      </c>
      <c r="F143" s="48">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1" t="e">
        <f>IF(G143&gt;0,DT!AC143*I143+DT!AD143*J143+DT!AE143*K143+DT!AF143*L143+DT!AG143*M143+DT!AH143*N143,"")</f>
        <v>#VALUE!</v>
      </c>
    </row>
    <row r="144" spans="1:15">
      <c r="A144" s="48">
        <v>6</v>
      </c>
      <c r="B144" s="48">
        <v>7</v>
      </c>
      <c r="C144" s="48">
        <v>6</v>
      </c>
      <c r="D144" s="48">
        <v>6</v>
      </c>
      <c r="E144" s="48">
        <v>6</v>
      </c>
      <c r="F144" s="48">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1" t="e">
        <f>IF(G144&gt;0,DT!AC144*I144+DT!AD144*J144+DT!AE144*K144+DT!AF144*L144+DT!AG144*M144+DT!AH144*N144,"")</f>
        <v>#VALUE!</v>
      </c>
    </row>
    <row r="145" spans="1:15">
      <c r="A145" s="48">
        <v>6</v>
      </c>
      <c r="B145" s="48">
        <v>4</v>
      </c>
      <c r="C145" s="48">
        <v>6</v>
      </c>
      <c r="D145" s="48">
        <v>6</v>
      </c>
      <c r="E145" s="48">
        <v>5</v>
      </c>
      <c r="F145" s="48">
        <v>5</v>
      </c>
      <c r="G145" s="1">
        <f t="shared" si="23"/>
        <v>32</v>
      </c>
      <c r="I145" s="6">
        <f t="shared" si="17"/>
        <v>0.1875</v>
      </c>
      <c r="J145" s="6">
        <f t="shared" si="18"/>
        <v>0.125</v>
      </c>
      <c r="K145" s="6">
        <f t="shared" si="19"/>
        <v>0.1875</v>
      </c>
      <c r="L145" s="6">
        <f t="shared" si="20"/>
        <v>0.1875</v>
      </c>
      <c r="M145" s="6">
        <f t="shared" si="21"/>
        <v>0.15625</v>
      </c>
      <c r="N145" s="6">
        <f t="shared" si="22"/>
        <v>0.15625</v>
      </c>
      <c r="O145" s="41" t="e">
        <f>IF(G145&gt;0,DT!AC145*I145+DT!AD145*J145+DT!AE145*K145+DT!AF145*L145+DT!AG145*M145+DT!AH145*N145,"")</f>
        <v>#VALUE!</v>
      </c>
    </row>
    <row r="146" spans="1:15">
      <c r="A146" s="48">
        <v>6</v>
      </c>
      <c r="B146" s="48">
        <v>5</v>
      </c>
      <c r="C146" s="48">
        <v>6</v>
      </c>
      <c r="D146" s="48">
        <v>4</v>
      </c>
      <c r="E146" s="48">
        <v>6</v>
      </c>
      <c r="F146" s="48">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1" t="e">
        <f>IF(G146&gt;0,DT!AC146*I146+DT!AD146*J146+DT!AE146*K146+DT!AF146*L146+DT!AG146*M146+DT!AH146*N146,"")</f>
        <v>#VALUE!</v>
      </c>
    </row>
    <row r="147" spans="1:15">
      <c r="A147" s="48">
        <v>7</v>
      </c>
      <c r="B147" s="48">
        <v>6</v>
      </c>
      <c r="C147" s="48">
        <v>7</v>
      </c>
      <c r="D147" s="48">
        <v>7</v>
      </c>
      <c r="E147" s="48">
        <v>1</v>
      </c>
      <c r="F147" s="48">
        <v>4</v>
      </c>
      <c r="G147" s="1">
        <f t="shared" si="23"/>
        <v>32</v>
      </c>
      <c r="I147" s="6">
        <f t="shared" si="17"/>
        <v>0.21875</v>
      </c>
      <c r="J147" s="6">
        <f t="shared" si="18"/>
        <v>0.1875</v>
      </c>
      <c r="K147" s="6">
        <f t="shared" si="19"/>
        <v>0.21875</v>
      </c>
      <c r="L147" s="6">
        <f t="shared" si="20"/>
        <v>0.21875</v>
      </c>
      <c r="M147" s="6">
        <f t="shared" si="21"/>
        <v>3.125E-2</v>
      </c>
      <c r="N147" s="6">
        <f t="shared" si="22"/>
        <v>0.125</v>
      </c>
      <c r="O147" s="41" t="e">
        <f>IF(G147&gt;0,DT!AC147*I147+DT!AD147*J147+DT!AE147*K147+DT!AF147*L147+DT!AG147*M147+DT!AH147*N147,"")</f>
        <v>#VALUE!</v>
      </c>
    </row>
    <row r="148" spans="1:15">
      <c r="A148" s="48">
        <v>6</v>
      </c>
      <c r="B148" s="48">
        <v>6</v>
      </c>
      <c r="C148" s="48">
        <v>7</v>
      </c>
      <c r="D148" s="48">
        <v>6</v>
      </c>
      <c r="E148" s="48">
        <v>4</v>
      </c>
      <c r="F148" s="48">
        <v>3</v>
      </c>
      <c r="G148" s="1">
        <f t="shared" si="23"/>
        <v>32</v>
      </c>
      <c r="I148" s="6">
        <f t="shared" si="17"/>
        <v>0.1875</v>
      </c>
      <c r="J148" s="6">
        <f t="shared" si="18"/>
        <v>0.1875</v>
      </c>
      <c r="K148" s="6">
        <f t="shared" si="19"/>
        <v>0.21875</v>
      </c>
      <c r="L148" s="6">
        <f t="shared" si="20"/>
        <v>0.1875</v>
      </c>
      <c r="M148" s="6">
        <f t="shared" si="21"/>
        <v>0.125</v>
      </c>
      <c r="N148" s="6">
        <f t="shared" si="22"/>
        <v>9.375E-2</v>
      </c>
      <c r="O148" s="41" t="e">
        <f>IF(G148&gt;0,DT!AC148*I148+DT!AD148*J148+DT!AE148*K148+DT!AF148*L148+DT!AG148*M148+DT!AH148*N148,"")</f>
        <v>#VALUE!</v>
      </c>
    </row>
    <row r="149" spans="1:15">
      <c r="A149" s="48">
        <v>6</v>
      </c>
      <c r="B149" s="48">
        <v>6</v>
      </c>
      <c r="C149" s="48">
        <v>7</v>
      </c>
      <c r="D149" s="48">
        <v>7</v>
      </c>
      <c r="E149" s="48">
        <v>5</v>
      </c>
      <c r="F149" s="48">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1" t="e">
        <f>IF(G149&gt;0,DT!AC149*I149+DT!AD149*J149+DT!AE149*K149+DT!AF149*L149+DT!AG149*M149+DT!AH149*N149,"")</f>
        <v>#VALUE!</v>
      </c>
    </row>
    <row r="150" spans="1:15">
      <c r="A150" s="48">
        <v>5</v>
      </c>
      <c r="B150" s="48">
        <v>7</v>
      </c>
      <c r="C150" s="48">
        <v>7</v>
      </c>
      <c r="D150" s="48">
        <v>7</v>
      </c>
      <c r="E150" s="48">
        <v>5</v>
      </c>
      <c r="F150" s="48">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1" t="e">
        <f>IF(G150&gt;0,DT!AC150*I150+DT!AD150*J150+DT!AE150*K150+DT!AF150*L150+DT!AG150*M150+DT!AH150*N150,"")</f>
        <v>#VALUE!</v>
      </c>
    </row>
    <row r="151" spans="1:15">
      <c r="A151" s="48">
        <v>6</v>
      </c>
      <c r="B151" s="48">
        <v>7</v>
      </c>
      <c r="C151" s="48">
        <v>7</v>
      </c>
      <c r="D151" s="48">
        <v>5</v>
      </c>
      <c r="E151" s="48">
        <v>6</v>
      </c>
      <c r="F151" s="48">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1" t="e">
        <f>IF(G151&gt;0,DT!AC151*I151+DT!AD151*J151+DT!AE151*K151+DT!AF151*L151+DT!AG151*M151+DT!AH151*N151,"")</f>
        <v>#VALUE!</v>
      </c>
    </row>
    <row r="152" spans="1:15">
      <c r="A152" s="48">
        <v>6</v>
      </c>
      <c r="B152" s="48">
        <v>6</v>
      </c>
      <c r="C152" s="48">
        <v>6</v>
      </c>
      <c r="D152" s="48">
        <v>7</v>
      </c>
      <c r="E152" s="48">
        <v>5</v>
      </c>
      <c r="F152" s="48">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1" t="e">
        <f>IF(G152&gt;0,DT!AC152*I152+DT!AD152*J152+DT!AE152*K152+DT!AF152*L152+DT!AG152*M152+DT!AH152*N152,"")</f>
        <v>#VALUE!</v>
      </c>
    </row>
    <row r="153" spans="1:15">
      <c r="A153" s="48">
        <v>6</v>
      </c>
      <c r="B153" s="48">
        <v>7</v>
      </c>
      <c r="C153" s="48">
        <v>6</v>
      </c>
      <c r="D153" s="48">
        <v>6</v>
      </c>
      <c r="E153" s="48">
        <v>6</v>
      </c>
      <c r="F153" s="48">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1" t="e">
        <f>IF(G153&gt;0,DT!AC153*I153+DT!AD153*J153+DT!AE153*K153+DT!AF153*L153+DT!AG153*M153+DT!AH153*N153,"")</f>
        <v>#VALUE!</v>
      </c>
    </row>
    <row r="154" spans="1:15">
      <c r="A154" s="48">
        <v>4</v>
      </c>
      <c r="B154" s="48">
        <v>6</v>
      </c>
      <c r="C154" s="48">
        <v>6</v>
      </c>
      <c r="D154" s="48">
        <v>6</v>
      </c>
      <c r="E154" s="48">
        <v>4</v>
      </c>
      <c r="F154" s="48">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1" t="e">
        <f>IF(G154&gt;0,DT!AC154*I154+DT!AD154*J154+DT!AE154*K154+DT!AF154*L154+DT!AG154*M154+DT!AH154*N154,"")</f>
        <v>#VALUE!</v>
      </c>
    </row>
    <row r="155" spans="1:15">
      <c r="A155" s="48">
        <v>5</v>
      </c>
      <c r="B155" s="48">
        <v>5</v>
      </c>
      <c r="C155" s="48">
        <v>6</v>
      </c>
      <c r="D155" s="48">
        <v>5</v>
      </c>
      <c r="E155" s="48">
        <v>4</v>
      </c>
      <c r="F155" s="48">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1" t="e">
        <f>IF(G155&gt;0,DT!AC155*I155+DT!AD155*J155+DT!AE155*K155+DT!AF155*L155+DT!AG155*M155+DT!AH155*N155,"")</f>
        <v>#VALUE!</v>
      </c>
    </row>
    <row r="156" spans="1:15">
      <c r="A156" s="48">
        <v>6</v>
      </c>
      <c r="B156" s="48">
        <v>6</v>
      </c>
      <c r="C156" s="48">
        <v>6</v>
      </c>
      <c r="D156" s="48">
        <v>5</v>
      </c>
      <c r="E156" s="48">
        <v>4</v>
      </c>
      <c r="F156" s="48">
        <v>5</v>
      </c>
      <c r="G156" s="1">
        <f t="shared" si="23"/>
        <v>32</v>
      </c>
      <c r="I156" s="6">
        <f t="shared" si="17"/>
        <v>0.1875</v>
      </c>
      <c r="J156" s="6">
        <f t="shared" si="18"/>
        <v>0.1875</v>
      </c>
      <c r="K156" s="6">
        <f t="shared" si="19"/>
        <v>0.1875</v>
      </c>
      <c r="L156" s="6">
        <f t="shared" si="20"/>
        <v>0.15625</v>
      </c>
      <c r="M156" s="6">
        <f t="shared" si="21"/>
        <v>0.125</v>
      </c>
      <c r="N156" s="6">
        <f t="shared" si="22"/>
        <v>0.15625</v>
      </c>
      <c r="O156" s="41" t="e">
        <f>IF(G156&gt;0,DT!AC156*I156+DT!AD156*J156+DT!AE156*K156+DT!AF156*L156+DT!AG156*M156+DT!AH156*N156,"")</f>
        <v>#VALUE!</v>
      </c>
    </row>
    <row r="157" spans="1:15">
      <c r="A157" s="48">
        <v>2</v>
      </c>
      <c r="B157" s="48">
        <v>7</v>
      </c>
      <c r="C157" s="48">
        <v>7</v>
      </c>
      <c r="D157" s="48">
        <v>6</v>
      </c>
      <c r="E157" s="48">
        <v>3</v>
      </c>
      <c r="F157" s="48">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1" t="e">
        <f>IF(G157&gt;0,DT!AC157*I157+DT!AD157*J157+DT!AE157*K157+DT!AF157*L157+DT!AG157*M157+DT!AH157*N157,"")</f>
        <v>#VALUE!</v>
      </c>
    </row>
    <row r="158" spans="1:15">
      <c r="A158" s="48">
        <v>5</v>
      </c>
      <c r="B158" s="48">
        <v>4</v>
      </c>
      <c r="C158" s="48">
        <v>5</v>
      </c>
      <c r="D158" s="48">
        <v>5</v>
      </c>
      <c r="E158" s="48">
        <v>6</v>
      </c>
      <c r="F158" s="48">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1" t="e">
        <f>IF(G158&gt;0,DT!AC158*I158+DT!AD158*J158+DT!AE158*K158+DT!AF158*L158+DT!AG158*M158+DT!AH158*N158,"")</f>
        <v>#VALUE!</v>
      </c>
    </row>
    <row r="159" spans="1:15">
      <c r="A159" s="48">
        <v>4</v>
      </c>
      <c r="B159" s="48">
        <v>5</v>
      </c>
      <c r="C159" s="48">
        <v>6</v>
      </c>
      <c r="D159" s="48">
        <v>6</v>
      </c>
      <c r="E159" s="48">
        <v>4</v>
      </c>
      <c r="F159" s="48">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1" t="e">
        <f>IF(G159&gt;0,DT!AC159*I159+DT!AD159*J159+DT!AE159*K159+DT!AF159*L159+DT!AG159*M159+DT!AH159*N159,"")</f>
        <v>#VALUE!</v>
      </c>
    </row>
    <row r="160" spans="1:15">
      <c r="A160" s="48">
        <v>7</v>
      </c>
      <c r="B160" s="48">
        <v>7</v>
      </c>
      <c r="C160" s="48">
        <v>7</v>
      </c>
      <c r="D160" s="48">
        <v>5</v>
      </c>
      <c r="E160" s="48">
        <v>6</v>
      </c>
      <c r="F160" s="48">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1" t="e">
        <f>IF(G160&gt;0,DT!AC160*I160+DT!AD160*J160+DT!AE160*K160+DT!AF160*L160+DT!AG160*M160+DT!AH160*N160,"")</f>
        <v>#VALUE!</v>
      </c>
    </row>
    <row r="161" spans="1:15">
      <c r="A161" s="48">
        <v>5</v>
      </c>
      <c r="B161" s="48">
        <v>7</v>
      </c>
      <c r="C161" s="48">
        <v>7</v>
      </c>
      <c r="D161" s="48">
        <v>7</v>
      </c>
      <c r="E161" s="48">
        <v>4</v>
      </c>
      <c r="F161" s="48">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1" t="e">
        <f>IF(G161&gt;0,DT!AC161*I161+DT!AD161*J161+DT!AE161*K161+DT!AF161*L161+DT!AG161*M161+DT!AH161*N161,"")</f>
        <v>#VALUE!</v>
      </c>
    </row>
    <row r="162" spans="1:15">
      <c r="A162" s="48">
        <v>7</v>
      </c>
      <c r="B162" s="48">
        <v>7</v>
      </c>
      <c r="C162" s="48">
        <v>7</v>
      </c>
      <c r="D162" s="48">
        <v>7</v>
      </c>
      <c r="E162" s="48">
        <v>7</v>
      </c>
      <c r="F162" s="48">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1" t="e">
        <f>IF(G162&gt;0,DT!AC162*I162+DT!AD162*J162+DT!AE162*K162+DT!AF162*L162+DT!AG162*M162+DT!AH162*N162,"")</f>
        <v>#VALUE!</v>
      </c>
    </row>
    <row r="163" spans="1:15">
      <c r="A163" s="48">
        <v>7</v>
      </c>
      <c r="B163" s="48">
        <v>6</v>
      </c>
      <c r="C163" s="48">
        <v>6</v>
      </c>
      <c r="D163" s="48">
        <v>6</v>
      </c>
      <c r="E163" s="48">
        <v>7</v>
      </c>
      <c r="F163" s="48">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1" t="e">
        <f>IF(G163&gt;0,DT!AC163*I163+DT!AD163*J163+DT!AE163*K163+DT!AF163*L163+DT!AG163*M163+DT!AH163*N163,"")</f>
        <v>#VALUE!</v>
      </c>
    </row>
    <row r="164" spans="1:15">
      <c r="A164" s="48">
        <v>5</v>
      </c>
      <c r="B164" s="48">
        <v>5</v>
      </c>
      <c r="C164" s="48">
        <v>7</v>
      </c>
      <c r="D164" s="48">
        <v>6</v>
      </c>
      <c r="E164" s="48">
        <v>6</v>
      </c>
      <c r="F164" s="48">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1" t="e">
        <f>IF(G164&gt;0,DT!AC164*I164+DT!AD164*J164+DT!AE164*K164+DT!AF164*L164+DT!AG164*M164+DT!AH164*N164,"")</f>
        <v>#VALUE!</v>
      </c>
    </row>
    <row r="165" spans="1:15">
      <c r="A165" s="48">
        <v>7</v>
      </c>
      <c r="B165" s="48">
        <v>6</v>
      </c>
      <c r="C165" s="48">
        <v>7</v>
      </c>
      <c r="D165" s="48">
        <v>7</v>
      </c>
      <c r="E165" s="48">
        <v>7</v>
      </c>
      <c r="F165" s="48">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1" t="e">
        <f>IF(G165&gt;0,DT!AC165*I165+DT!AD165*J165+DT!AE165*K165+DT!AF165*L165+DT!AG165*M165+DT!AH165*N165,"")</f>
        <v>#VALUE!</v>
      </c>
    </row>
    <row r="166" spans="1:15">
      <c r="A166" s="48">
        <v>6</v>
      </c>
      <c r="B166" s="48">
        <v>5</v>
      </c>
      <c r="C166" s="48">
        <v>7</v>
      </c>
      <c r="D166" s="48">
        <v>5</v>
      </c>
      <c r="E166" s="48">
        <v>6</v>
      </c>
      <c r="F166" s="48">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1" t="e">
        <f>IF(G166&gt;0,DT!AC166*I166+DT!AD166*J166+DT!AE166*K166+DT!AF166*L166+DT!AG166*M166+DT!AH166*N166,"")</f>
        <v>#VALUE!</v>
      </c>
    </row>
    <row r="167" spans="1:15">
      <c r="A167" s="48">
        <v>7</v>
      </c>
      <c r="B167" s="48">
        <v>7</v>
      </c>
      <c r="C167" s="48">
        <v>6</v>
      </c>
      <c r="D167" s="48">
        <v>6</v>
      </c>
      <c r="E167" s="48">
        <v>6</v>
      </c>
      <c r="F167" s="48">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1" t="e">
        <f>IF(G167&gt;0,DT!AC167*I167+DT!AD167*J167+DT!AE167*K167+DT!AF167*L167+DT!AG167*M167+DT!AH167*N167,"")</f>
        <v>#VALUE!</v>
      </c>
    </row>
    <row r="168" spans="1:15">
      <c r="A168" s="48">
        <v>6</v>
      </c>
      <c r="B168" s="48">
        <v>5</v>
      </c>
      <c r="C168" s="48">
        <v>6</v>
      </c>
      <c r="D168" s="48">
        <v>6</v>
      </c>
      <c r="E168" s="48">
        <v>6</v>
      </c>
      <c r="F168" s="48">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1" t="e">
        <f>IF(G168&gt;0,DT!AC168*I168+DT!AD168*J168+DT!AE168*K168+DT!AF168*L168+DT!AG168*M168+DT!AH168*N168,"")</f>
        <v>#VALUE!</v>
      </c>
    </row>
    <row r="169" spans="1:15">
      <c r="A169" s="48">
        <v>6</v>
      </c>
      <c r="B169" s="48">
        <v>5</v>
      </c>
      <c r="C169" s="48">
        <v>6</v>
      </c>
      <c r="D169" s="48">
        <v>5</v>
      </c>
      <c r="E169" s="48">
        <v>4</v>
      </c>
      <c r="F169" s="48">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1" t="e">
        <f>IF(G169&gt;0,DT!AC169*I169+DT!AD169*J169+DT!AE169*K169+DT!AF169*L169+DT!AG169*M169+DT!AH169*N169,"")</f>
        <v>#VALUE!</v>
      </c>
    </row>
    <row r="170" spans="1:15">
      <c r="A170" s="48">
        <v>5</v>
      </c>
      <c r="B170" s="48">
        <v>6</v>
      </c>
      <c r="C170" s="48">
        <v>7</v>
      </c>
      <c r="D170" s="48">
        <v>6</v>
      </c>
      <c r="E170" s="48">
        <v>7</v>
      </c>
      <c r="F170" s="48">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1" t="e">
        <f>IF(G170&gt;0,DT!AC170*I170+DT!AD170*J170+DT!AE170*K170+DT!AF170*L170+DT!AG170*M170+DT!AH170*N170,"")</f>
        <v>#VALUE!</v>
      </c>
    </row>
    <row r="171" spans="1:15">
      <c r="A171" s="48">
        <v>7</v>
      </c>
      <c r="B171" s="48">
        <v>7</v>
      </c>
      <c r="C171" s="48">
        <v>7</v>
      </c>
      <c r="D171" s="48">
        <v>7</v>
      </c>
      <c r="E171" s="48">
        <v>7</v>
      </c>
      <c r="F171" s="48">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1" t="e">
        <f>IF(G171&gt;0,DT!AC171*I171+DT!AD171*J171+DT!AE171*K171+DT!AF171*L171+DT!AG171*M171+DT!AH171*N171,"")</f>
        <v>#VALUE!</v>
      </c>
    </row>
    <row r="172" spans="1:15">
      <c r="A172" s="48">
        <v>3</v>
      </c>
      <c r="B172" s="48">
        <v>5</v>
      </c>
      <c r="C172" s="48">
        <v>5</v>
      </c>
      <c r="D172" s="48">
        <v>4</v>
      </c>
      <c r="E172" s="48">
        <v>4</v>
      </c>
      <c r="F172" s="48">
        <v>4</v>
      </c>
      <c r="G172" s="1">
        <f t="shared" si="23"/>
        <v>25</v>
      </c>
      <c r="I172" s="6">
        <f t="shared" si="17"/>
        <v>0.12</v>
      </c>
      <c r="J172" s="6">
        <f t="shared" si="18"/>
        <v>0.2</v>
      </c>
      <c r="K172" s="6">
        <f t="shared" si="19"/>
        <v>0.2</v>
      </c>
      <c r="L172" s="6">
        <f t="shared" si="20"/>
        <v>0.16</v>
      </c>
      <c r="M172" s="6">
        <f t="shared" si="21"/>
        <v>0.16</v>
      </c>
      <c r="N172" s="6">
        <f t="shared" si="22"/>
        <v>0.16</v>
      </c>
      <c r="O172" s="41" t="e">
        <f>IF(G172&gt;0,DT!AC172*I172+DT!AD172*J172+DT!AE172*K172+DT!AF172*L172+DT!AG172*M172+DT!AH172*N172,"")</f>
        <v>#VALUE!</v>
      </c>
    </row>
    <row r="173" spans="1:15">
      <c r="A173" s="48">
        <v>6</v>
      </c>
      <c r="B173" s="48">
        <v>6</v>
      </c>
      <c r="C173" s="48">
        <v>6</v>
      </c>
      <c r="D173" s="48">
        <v>5</v>
      </c>
      <c r="E173" s="48">
        <v>4</v>
      </c>
      <c r="F173" s="48">
        <v>5</v>
      </c>
      <c r="G173" s="1">
        <f t="shared" si="23"/>
        <v>32</v>
      </c>
      <c r="I173" s="6">
        <f t="shared" si="17"/>
        <v>0.1875</v>
      </c>
      <c r="J173" s="6">
        <f t="shared" si="18"/>
        <v>0.1875</v>
      </c>
      <c r="K173" s="6">
        <f t="shared" si="19"/>
        <v>0.1875</v>
      </c>
      <c r="L173" s="6">
        <f t="shared" si="20"/>
        <v>0.15625</v>
      </c>
      <c r="M173" s="6">
        <f t="shared" si="21"/>
        <v>0.125</v>
      </c>
      <c r="N173" s="6">
        <f t="shared" si="22"/>
        <v>0.15625</v>
      </c>
      <c r="O173" s="41" t="e">
        <f>IF(G173&gt;0,DT!AC173*I173+DT!AD173*J173+DT!AE173*K173+DT!AF173*L173+DT!AG173*M173+DT!AH173*N173,"")</f>
        <v>#VALUE!</v>
      </c>
    </row>
    <row r="174" spans="1:15">
      <c r="A174" s="48">
        <v>5</v>
      </c>
      <c r="B174" s="48">
        <v>6</v>
      </c>
      <c r="C174" s="48">
        <v>6</v>
      </c>
      <c r="D174" s="48">
        <v>7</v>
      </c>
      <c r="E174" s="48">
        <v>5</v>
      </c>
      <c r="F174" s="48">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1" t="e">
        <f>IF(G174&gt;0,DT!AC174*I174+DT!AD174*J174+DT!AE174*K174+DT!AF174*L174+DT!AG174*M174+DT!AH174*N174,"")</f>
        <v>#VALUE!</v>
      </c>
    </row>
    <row r="175" spans="1:15">
      <c r="A175" s="48">
        <v>5</v>
      </c>
      <c r="B175" s="48">
        <v>5</v>
      </c>
      <c r="C175" s="48">
        <v>6</v>
      </c>
      <c r="D175" s="48">
        <v>7</v>
      </c>
      <c r="E175" s="48">
        <v>4</v>
      </c>
      <c r="F175" s="48">
        <v>5</v>
      </c>
      <c r="G175" s="1">
        <f t="shared" si="23"/>
        <v>32</v>
      </c>
      <c r="I175" s="6">
        <f t="shared" si="17"/>
        <v>0.15625</v>
      </c>
      <c r="J175" s="6">
        <f t="shared" si="18"/>
        <v>0.15625</v>
      </c>
      <c r="K175" s="6">
        <f t="shared" si="19"/>
        <v>0.1875</v>
      </c>
      <c r="L175" s="6">
        <f t="shared" si="20"/>
        <v>0.21875</v>
      </c>
      <c r="M175" s="6">
        <f t="shared" si="21"/>
        <v>0.125</v>
      </c>
      <c r="N175" s="6">
        <f t="shared" si="22"/>
        <v>0.15625</v>
      </c>
      <c r="O175" s="41" t="e">
        <f>IF(G175&gt;0,DT!AC175*I175+DT!AD175*J175+DT!AE175*K175+DT!AF175*L175+DT!AG175*M175+DT!AH175*N175,"")</f>
        <v>#VALUE!</v>
      </c>
    </row>
    <row r="176" spans="1:15">
      <c r="A176" s="48">
        <v>4</v>
      </c>
      <c r="B176" s="48">
        <v>5</v>
      </c>
      <c r="C176" s="48">
        <v>4</v>
      </c>
      <c r="D176" s="48">
        <v>4</v>
      </c>
      <c r="E176" s="48">
        <v>4</v>
      </c>
      <c r="F176" s="48">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1" t="e">
        <f>IF(G176&gt;0,DT!AC176*I176+DT!AD176*J176+DT!AE176*K176+DT!AF176*L176+DT!AG176*M176+DT!AH176*N176,"")</f>
        <v>#VALUE!</v>
      </c>
    </row>
    <row r="177" spans="1:15">
      <c r="A177" s="48">
        <v>3</v>
      </c>
      <c r="B177" s="48">
        <v>5</v>
      </c>
      <c r="C177" s="48">
        <v>5</v>
      </c>
      <c r="D177" s="48">
        <v>5</v>
      </c>
      <c r="E177" s="48">
        <v>2</v>
      </c>
      <c r="F177" s="48">
        <v>5</v>
      </c>
      <c r="G177" s="1">
        <f t="shared" si="23"/>
        <v>25</v>
      </c>
      <c r="I177" s="6">
        <f t="shared" si="17"/>
        <v>0.12</v>
      </c>
      <c r="J177" s="6">
        <f t="shared" si="18"/>
        <v>0.2</v>
      </c>
      <c r="K177" s="6">
        <f t="shared" si="19"/>
        <v>0.2</v>
      </c>
      <c r="L177" s="6">
        <f t="shared" si="20"/>
        <v>0.2</v>
      </c>
      <c r="M177" s="6">
        <f t="shared" si="21"/>
        <v>0.08</v>
      </c>
      <c r="N177" s="6">
        <f t="shared" si="22"/>
        <v>0.2</v>
      </c>
      <c r="O177" s="41" t="e">
        <f>IF(G177&gt;0,DT!AC177*I177+DT!AD177*J177+DT!AE177*K177+DT!AF177*L177+DT!AG177*M177+DT!AH177*N177,"")</f>
        <v>#VALUE!</v>
      </c>
    </row>
    <row r="178" spans="1:15">
      <c r="A178" s="48">
        <v>6</v>
      </c>
      <c r="B178" s="48">
        <v>6</v>
      </c>
      <c r="C178" s="48">
        <v>7</v>
      </c>
      <c r="D178" s="48">
        <v>5</v>
      </c>
      <c r="E178" s="48">
        <v>3</v>
      </c>
      <c r="F178" s="48">
        <v>5</v>
      </c>
      <c r="G178" s="1">
        <f t="shared" si="23"/>
        <v>32</v>
      </c>
      <c r="I178" s="6">
        <f t="shared" si="17"/>
        <v>0.1875</v>
      </c>
      <c r="J178" s="6">
        <f t="shared" si="18"/>
        <v>0.1875</v>
      </c>
      <c r="K178" s="6">
        <f t="shared" si="19"/>
        <v>0.21875</v>
      </c>
      <c r="L178" s="6">
        <f t="shared" si="20"/>
        <v>0.15625</v>
      </c>
      <c r="M178" s="6">
        <f t="shared" si="21"/>
        <v>9.375E-2</v>
      </c>
      <c r="N178" s="6">
        <f t="shared" si="22"/>
        <v>0.15625</v>
      </c>
      <c r="O178" s="41" t="e">
        <f>IF(G178&gt;0,DT!AC178*I178+DT!AD178*J178+DT!AE178*K178+DT!AF178*L178+DT!AG178*M178+DT!AH178*N178,"")</f>
        <v>#VALUE!</v>
      </c>
    </row>
    <row r="179" spans="1:15">
      <c r="A179" s="48">
        <v>7</v>
      </c>
      <c r="B179" s="48">
        <v>7</v>
      </c>
      <c r="C179" s="48">
        <v>7</v>
      </c>
      <c r="D179" s="48">
        <v>7</v>
      </c>
      <c r="E179" s="48">
        <v>7</v>
      </c>
      <c r="F179" s="48">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1" t="e">
        <f>IF(G179&gt;0,DT!AC179*I179+DT!AD179*J179+DT!AE179*K179+DT!AF179*L179+DT!AG179*M179+DT!AH179*N179,"")</f>
        <v>#VALUE!</v>
      </c>
    </row>
    <row r="180" spans="1:15">
      <c r="A180" s="48">
        <v>6</v>
      </c>
      <c r="B180" s="48">
        <v>7</v>
      </c>
      <c r="C180" s="48">
        <v>6</v>
      </c>
      <c r="D180" s="48">
        <v>6</v>
      </c>
      <c r="E180" s="48">
        <v>4</v>
      </c>
      <c r="F180" s="48">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1" t="e">
        <f>IF(G180&gt;0,DT!AC180*I180+DT!AD180*J180+DT!AE180*K180+DT!AF180*L180+DT!AG180*M180+DT!AH180*N180,"")</f>
        <v>#VALUE!</v>
      </c>
    </row>
    <row r="181" spans="1:15">
      <c r="A181" s="48">
        <v>3</v>
      </c>
      <c r="B181" s="48">
        <v>6</v>
      </c>
      <c r="C181" s="48">
        <v>6</v>
      </c>
      <c r="D181" s="48">
        <v>6</v>
      </c>
      <c r="E181" s="48">
        <v>3</v>
      </c>
      <c r="F181" s="48">
        <v>6</v>
      </c>
      <c r="G181" s="1">
        <f t="shared" si="23"/>
        <v>30</v>
      </c>
      <c r="I181" s="6">
        <f t="shared" si="24"/>
        <v>0.1</v>
      </c>
      <c r="J181" s="6">
        <f t="shared" si="25"/>
        <v>0.2</v>
      </c>
      <c r="K181" s="6">
        <f t="shared" si="26"/>
        <v>0.2</v>
      </c>
      <c r="L181" s="6">
        <f t="shared" si="27"/>
        <v>0.2</v>
      </c>
      <c r="M181" s="6">
        <f t="shared" si="28"/>
        <v>0.1</v>
      </c>
      <c r="N181" s="6">
        <f t="shared" si="29"/>
        <v>0.2</v>
      </c>
      <c r="O181" s="41" t="e">
        <f>IF(G181&gt;0,DT!AC181*I181+DT!AD181*J181+DT!AE181*K181+DT!AF181*L181+DT!AG181*M181+DT!AH181*N181,"")</f>
        <v>#VALUE!</v>
      </c>
    </row>
    <row r="182" spans="1:15">
      <c r="A182" s="48">
        <v>5</v>
      </c>
      <c r="B182" s="48">
        <v>6</v>
      </c>
      <c r="C182" s="48">
        <v>7</v>
      </c>
      <c r="D182" s="48">
        <v>6</v>
      </c>
      <c r="E182" s="48">
        <v>4</v>
      </c>
      <c r="F182" s="48">
        <v>4</v>
      </c>
      <c r="G182" s="1">
        <f t="shared" si="23"/>
        <v>32</v>
      </c>
      <c r="I182" s="6">
        <f t="shared" si="24"/>
        <v>0.15625</v>
      </c>
      <c r="J182" s="6">
        <f t="shared" si="25"/>
        <v>0.1875</v>
      </c>
      <c r="K182" s="6">
        <f t="shared" si="26"/>
        <v>0.21875</v>
      </c>
      <c r="L182" s="6">
        <f t="shared" si="27"/>
        <v>0.1875</v>
      </c>
      <c r="M182" s="6">
        <f t="shared" si="28"/>
        <v>0.125</v>
      </c>
      <c r="N182" s="6">
        <f t="shared" si="29"/>
        <v>0.125</v>
      </c>
      <c r="O182" s="41" t="e">
        <f>IF(G182&gt;0,DT!AC182*I182+DT!AD182*J182+DT!AE182*K182+DT!AF182*L182+DT!AG182*M182+DT!AH182*N182,"")</f>
        <v>#VALUE!</v>
      </c>
    </row>
    <row r="183" spans="1:15">
      <c r="A183" s="48">
        <v>5</v>
      </c>
      <c r="B183" s="48">
        <v>6</v>
      </c>
      <c r="C183" s="48">
        <v>6</v>
      </c>
      <c r="D183" s="48">
        <v>6</v>
      </c>
      <c r="E183" s="48">
        <v>6</v>
      </c>
      <c r="F183" s="48">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1" t="e">
        <f>IF(G183&gt;0,DT!AC183*I183+DT!AD183*J183+DT!AE183*K183+DT!AF183*L183+DT!AG183*M183+DT!AH183*N183,"")</f>
        <v>#VALUE!</v>
      </c>
    </row>
    <row r="184" spans="1:15">
      <c r="A184" s="48">
        <v>6</v>
      </c>
      <c r="B184" s="48">
        <v>6</v>
      </c>
      <c r="C184" s="48">
        <v>7</v>
      </c>
      <c r="D184" s="48">
        <v>7</v>
      </c>
      <c r="E184" s="48">
        <v>4</v>
      </c>
      <c r="F184" s="48">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1" t="e">
        <f>IF(G184&gt;0,DT!AC184*I184+DT!AD184*J184+DT!AE184*K184+DT!AF184*L184+DT!AG184*M184+DT!AH184*N184,"")</f>
        <v>#VALUE!</v>
      </c>
    </row>
    <row r="185" spans="1:15">
      <c r="A185" s="48">
        <v>7</v>
      </c>
      <c r="B185" s="48">
        <v>7</v>
      </c>
      <c r="C185" s="48">
        <v>7</v>
      </c>
      <c r="D185" s="48">
        <v>7</v>
      </c>
      <c r="E185" s="48">
        <v>7</v>
      </c>
      <c r="F185" s="48">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1" t="e">
        <f>IF(G185&gt;0,DT!AC185*I185+DT!AD185*J185+DT!AE185*K185+DT!AF185*L185+DT!AG185*M185+DT!AH185*N185,"")</f>
        <v>#VALUE!</v>
      </c>
    </row>
    <row r="186" spans="1:15">
      <c r="A186" s="48">
        <v>7</v>
      </c>
      <c r="B186" s="48">
        <v>7</v>
      </c>
      <c r="C186" s="48">
        <v>7</v>
      </c>
      <c r="D186" s="48">
        <v>7</v>
      </c>
      <c r="E186" s="48">
        <v>7</v>
      </c>
      <c r="F186" s="48">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1" t="e">
        <f>IF(G186&gt;0,DT!AC186*I186+DT!AD186*J186+DT!AE186*K186+DT!AF186*L186+DT!AG186*M186+DT!AH186*N186,"")</f>
        <v>#VALUE!</v>
      </c>
    </row>
    <row r="187" spans="1:15">
      <c r="A187" s="48">
        <v>5</v>
      </c>
      <c r="B187" s="48">
        <v>7</v>
      </c>
      <c r="C187" s="48">
        <v>7</v>
      </c>
      <c r="D187" s="48">
        <v>7</v>
      </c>
      <c r="E187" s="48">
        <v>4</v>
      </c>
      <c r="F187" s="48">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1" t="e">
        <f>IF(G187&gt;0,DT!AC187*I187+DT!AD187*J187+DT!AE187*K187+DT!AF187*L187+DT!AG187*M187+DT!AH187*N187,"")</f>
        <v>#VALUE!</v>
      </c>
    </row>
    <row r="188" spans="1:15">
      <c r="A188" s="48">
        <v>5</v>
      </c>
      <c r="B188" s="48">
        <v>6</v>
      </c>
      <c r="C188" s="48">
        <v>6</v>
      </c>
      <c r="D188" s="48">
        <v>6</v>
      </c>
      <c r="E188" s="48">
        <v>6</v>
      </c>
      <c r="F188" s="48">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1" t="e">
        <f>IF(G188&gt;0,DT!AC188*I188+DT!AD188*J188+DT!AE188*K188+DT!AF188*L188+DT!AG188*M188+DT!AH188*N188,"")</f>
        <v>#VALUE!</v>
      </c>
    </row>
    <row r="189" spans="1:15">
      <c r="A189" s="48">
        <v>6</v>
      </c>
      <c r="B189" s="48">
        <v>7</v>
      </c>
      <c r="C189" s="48">
        <v>6</v>
      </c>
      <c r="D189" s="48">
        <v>7</v>
      </c>
      <c r="E189" s="48">
        <v>6</v>
      </c>
      <c r="F189" s="48">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1" t="e">
        <f>IF(G189&gt;0,DT!AC189*I189+DT!AD189*J189+DT!AE189*K189+DT!AF189*L189+DT!AG189*M189+DT!AH189*N189,"")</f>
        <v>#VALUE!</v>
      </c>
    </row>
    <row r="190" spans="1:15">
      <c r="A190" s="48">
        <v>5</v>
      </c>
      <c r="B190" s="48">
        <v>7</v>
      </c>
      <c r="C190" s="48">
        <v>7</v>
      </c>
      <c r="D190" s="48">
        <v>7</v>
      </c>
      <c r="E190" s="48">
        <v>5</v>
      </c>
      <c r="F190" s="48">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1" t="e">
        <f>IF(G190&gt;0,DT!AC190*I190+DT!AD190*J190+DT!AE190*K190+DT!AF190*L190+DT!AG190*M190+DT!AH190*N190,"")</f>
        <v>#VALUE!</v>
      </c>
    </row>
    <row r="191" spans="1:15">
      <c r="A191" s="48">
        <v>5</v>
      </c>
      <c r="B191" s="48">
        <v>6</v>
      </c>
      <c r="C191" s="48">
        <v>7</v>
      </c>
      <c r="D191" s="48">
        <v>6</v>
      </c>
      <c r="E191" s="48">
        <v>3</v>
      </c>
      <c r="F191" s="48">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1" t="e">
        <f>IF(G191&gt;0,DT!AC191*I191+DT!AD191*J191+DT!AE191*K191+DT!AF191*L191+DT!AG191*M191+DT!AH191*N191,"")</f>
        <v>#VALUE!</v>
      </c>
    </row>
    <row r="192" spans="1:15">
      <c r="A192" s="48">
        <v>5</v>
      </c>
      <c r="B192" s="48">
        <v>6</v>
      </c>
      <c r="C192" s="48">
        <v>5</v>
      </c>
      <c r="D192" s="48">
        <v>6</v>
      </c>
      <c r="E192" s="48">
        <v>5</v>
      </c>
      <c r="F192" s="48">
        <v>5</v>
      </c>
      <c r="G192" s="1">
        <f t="shared" si="23"/>
        <v>32</v>
      </c>
      <c r="I192" s="6">
        <f t="shared" si="24"/>
        <v>0.15625</v>
      </c>
      <c r="J192" s="6">
        <f t="shared" si="25"/>
        <v>0.1875</v>
      </c>
      <c r="K192" s="6">
        <f t="shared" si="26"/>
        <v>0.15625</v>
      </c>
      <c r="L192" s="6">
        <f t="shared" si="27"/>
        <v>0.1875</v>
      </c>
      <c r="M192" s="6">
        <f t="shared" si="28"/>
        <v>0.15625</v>
      </c>
      <c r="N192" s="6">
        <f t="shared" si="29"/>
        <v>0.15625</v>
      </c>
      <c r="O192" s="41" t="e">
        <f>IF(G192&gt;0,DT!AC192*I192+DT!AD192*J192+DT!AE192*K192+DT!AF192*L192+DT!AG192*M192+DT!AH192*N192,"")</f>
        <v>#VALUE!</v>
      </c>
    </row>
    <row r="193" spans="1:15">
      <c r="A193" s="48">
        <v>6</v>
      </c>
      <c r="B193" s="48">
        <v>6</v>
      </c>
      <c r="C193" s="48">
        <v>6</v>
      </c>
      <c r="D193" s="48">
        <v>7</v>
      </c>
      <c r="E193" s="48">
        <v>5</v>
      </c>
      <c r="F193" s="48">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1" t="e">
        <f>IF(G193&gt;0,DT!AC193*I193+DT!AD193*J193+DT!AE193*K193+DT!AF193*L193+DT!AG193*M193+DT!AH193*N193,"")</f>
        <v>#VALUE!</v>
      </c>
    </row>
    <row r="194" spans="1:15">
      <c r="A194" s="48">
        <v>5</v>
      </c>
      <c r="B194" s="48">
        <v>6</v>
      </c>
      <c r="C194" s="48">
        <v>7</v>
      </c>
      <c r="D194" s="48">
        <v>7</v>
      </c>
      <c r="E194" s="48">
        <v>3</v>
      </c>
      <c r="F194" s="48">
        <v>4</v>
      </c>
      <c r="G194" s="1">
        <f t="shared" si="23"/>
        <v>32</v>
      </c>
      <c r="I194" s="6">
        <f t="shared" si="24"/>
        <v>0.15625</v>
      </c>
      <c r="J194" s="6">
        <f t="shared" si="25"/>
        <v>0.1875</v>
      </c>
      <c r="K194" s="6">
        <f t="shared" si="26"/>
        <v>0.21875</v>
      </c>
      <c r="L194" s="6">
        <f t="shared" si="27"/>
        <v>0.21875</v>
      </c>
      <c r="M194" s="6">
        <f t="shared" si="28"/>
        <v>9.375E-2</v>
      </c>
      <c r="N194" s="6">
        <f t="shared" si="29"/>
        <v>0.125</v>
      </c>
      <c r="O194" s="41" t="e">
        <f>IF(G194&gt;0,DT!AC194*I194+DT!AD194*J194+DT!AE194*K194+DT!AF194*L194+DT!AG194*M194+DT!AH194*N194,"")</f>
        <v>#VALUE!</v>
      </c>
    </row>
    <row r="195" spans="1:15">
      <c r="A195" s="48">
        <v>7</v>
      </c>
      <c r="B195" s="48">
        <v>7</v>
      </c>
      <c r="C195" s="48">
        <v>7</v>
      </c>
      <c r="D195" s="48">
        <v>7</v>
      </c>
      <c r="E195" s="48">
        <v>7</v>
      </c>
      <c r="F195" s="48">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1" t="e">
        <f>IF(G195&gt;0,DT!AC195*I195+DT!AD195*J195+DT!AE195*K195+DT!AF195*L195+DT!AG195*M195+DT!AH195*N195,"")</f>
        <v>#VALUE!</v>
      </c>
    </row>
    <row r="196" spans="1:15">
      <c r="A196" s="48">
        <v>6</v>
      </c>
      <c r="B196" s="48">
        <v>7</v>
      </c>
      <c r="C196" s="48">
        <v>5</v>
      </c>
      <c r="D196" s="48">
        <v>4</v>
      </c>
      <c r="E196" s="48">
        <v>3</v>
      </c>
      <c r="F196" s="48">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1" t="e">
        <f>IF(G196&gt;0,DT!AC196*I196+DT!AD196*J196+DT!AE196*K196+DT!AF196*L196+DT!AG196*M196+DT!AH196*N196,"")</f>
        <v>#VALUE!</v>
      </c>
    </row>
    <row r="197" spans="1:15">
      <c r="A197" s="48">
        <v>6</v>
      </c>
      <c r="B197" s="48">
        <v>7</v>
      </c>
      <c r="C197" s="48">
        <v>7</v>
      </c>
      <c r="D197" s="48">
        <v>5</v>
      </c>
      <c r="E197" s="48">
        <v>4</v>
      </c>
      <c r="F197" s="48">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1" t="e">
        <f>IF(G197&gt;0,DT!AC197*I197+DT!AD197*J197+DT!AE197*K197+DT!AF197*L197+DT!AG197*M197+DT!AH197*N197,"")</f>
        <v>#VALUE!</v>
      </c>
    </row>
    <row r="198" spans="1:15">
      <c r="A198" s="48">
        <v>7</v>
      </c>
      <c r="B198" s="48">
        <v>7</v>
      </c>
      <c r="C198" s="48">
        <v>7</v>
      </c>
      <c r="D198" s="48">
        <v>7</v>
      </c>
      <c r="E198" s="48">
        <v>6</v>
      </c>
      <c r="F198" s="48">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1" t="e">
        <f>IF(G198&gt;0,DT!AC198*I198+DT!AD198*J198+DT!AE198*K198+DT!AF198*L198+DT!AG198*M198+DT!AH198*N198,"")</f>
        <v>#VALUE!</v>
      </c>
    </row>
    <row r="199" spans="1:15">
      <c r="A199" s="48">
        <v>6</v>
      </c>
      <c r="B199" s="48">
        <v>6</v>
      </c>
      <c r="C199" s="48">
        <v>7</v>
      </c>
      <c r="D199" s="48">
        <v>6</v>
      </c>
      <c r="E199" s="48">
        <v>6</v>
      </c>
      <c r="F199" s="48">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1" t="e">
        <f>IF(G199&gt;0,DT!AC199*I199+DT!AD199*J199+DT!AE199*K199+DT!AF199*L199+DT!AG199*M199+DT!AH199*N199,"")</f>
        <v>#VALUE!</v>
      </c>
    </row>
    <row r="200" spans="1:15">
      <c r="A200" s="48">
        <v>6</v>
      </c>
      <c r="B200" s="48">
        <v>6</v>
      </c>
      <c r="C200" s="48">
        <v>6</v>
      </c>
      <c r="D200" s="48">
        <v>6</v>
      </c>
      <c r="E200" s="48">
        <v>4</v>
      </c>
      <c r="F200" s="48">
        <v>4</v>
      </c>
      <c r="G200" s="1">
        <f t="shared" si="30"/>
        <v>32</v>
      </c>
      <c r="I200" s="6">
        <f t="shared" si="24"/>
        <v>0.1875</v>
      </c>
      <c r="J200" s="6">
        <f t="shared" si="25"/>
        <v>0.1875</v>
      </c>
      <c r="K200" s="6">
        <f t="shared" si="26"/>
        <v>0.1875</v>
      </c>
      <c r="L200" s="6">
        <f t="shared" si="27"/>
        <v>0.1875</v>
      </c>
      <c r="M200" s="6">
        <f t="shared" si="28"/>
        <v>0.125</v>
      </c>
      <c r="N200" s="6">
        <f t="shared" si="29"/>
        <v>0.125</v>
      </c>
      <c r="O200" s="41" t="e">
        <f>IF(G200&gt;0,DT!AC200*I200+DT!AD200*J200+DT!AE200*K200+DT!AF200*L200+DT!AG200*M200+DT!AH200*N200,"")</f>
        <v>#VALUE!</v>
      </c>
    </row>
    <row r="201" spans="1:15">
      <c r="A201" s="48">
        <v>5</v>
      </c>
      <c r="B201" s="48">
        <v>1</v>
      </c>
      <c r="C201" s="48">
        <v>6</v>
      </c>
      <c r="D201" s="48">
        <v>7</v>
      </c>
      <c r="E201" s="48">
        <v>4</v>
      </c>
      <c r="F201" s="48">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1" t="e">
        <f>IF(G201&gt;0,DT!AC201*I201+DT!AD201*J201+DT!AE201*K201+DT!AF201*L201+DT!AG201*M201+DT!AH201*N201,"")</f>
        <v>#VALUE!</v>
      </c>
    </row>
    <row r="202" spans="1:15">
      <c r="A202" s="48">
        <v>6</v>
      </c>
      <c r="B202" s="48">
        <v>6</v>
      </c>
      <c r="C202" s="48">
        <v>7</v>
      </c>
      <c r="D202" s="48">
        <v>6</v>
      </c>
      <c r="E202" s="48">
        <v>6</v>
      </c>
      <c r="F202" s="48">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1" t="e">
        <f>IF(G202&gt;0,DT!AC202*I202+DT!AD202*J202+DT!AE202*K202+DT!AF202*L202+DT!AG202*M202+DT!AH202*N202,"")</f>
        <v>#VALUE!</v>
      </c>
    </row>
    <row r="203" spans="1:15">
      <c r="A203" s="48">
        <v>5</v>
      </c>
      <c r="B203" s="48">
        <v>6</v>
      </c>
      <c r="C203" s="48">
        <v>7</v>
      </c>
      <c r="D203" s="48">
        <v>7</v>
      </c>
      <c r="E203" s="48">
        <v>5</v>
      </c>
      <c r="F203" s="48">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1" t="e">
        <f>IF(G203&gt;0,DT!AC203*I203+DT!AD203*J203+DT!AE203*K203+DT!AF203*L203+DT!AG203*M203+DT!AH203*N203,"")</f>
        <v>#VALUE!</v>
      </c>
    </row>
    <row r="204" spans="1:15">
      <c r="A204" s="48">
        <v>6</v>
      </c>
      <c r="B204" s="48">
        <v>6</v>
      </c>
      <c r="C204" s="48">
        <v>7</v>
      </c>
      <c r="D204" s="48">
        <v>7</v>
      </c>
      <c r="E204" s="48">
        <v>5</v>
      </c>
      <c r="F204" s="48">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1" t="e">
        <f>IF(G204&gt;0,DT!AC204*I204+DT!AD204*J204+DT!AE204*K204+DT!AF204*L204+DT!AG204*M204+DT!AH204*N204,"")</f>
        <v>#VALUE!</v>
      </c>
    </row>
    <row r="205" spans="1:15">
      <c r="A205" s="48">
        <v>5</v>
      </c>
      <c r="B205" s="48">
        <v>6</v>
      </c>
      <c r="C205" s="48">
        <v>6</v>
      </c>
      <c r="D205" s="48">
        <v>6</v>
      </c>
      <c r="E205" s="48">
        <v>4</v>
      </c>
      <c r="F205" s="48">
        <v>5</v>
      </c>
      <c r="G205" s="1">
        <f t="shared" si="30"/>
        <v>32</v>
      </c>
      <c r="I205" s="6">
        <f t="shared" si="24"/>
        <v>0.15625</v>
      </c>
      <c r="J205" s="6">
        <f t="shared" si="25"/>
        <v>0.1875</v>
      </c>
      <c r="K205" s="6">
        <f t="shared" si="26"/>
        <v>0.1875</v>
      </c>
      <c r="L205" s="6">
        <f t="shared" si="27"/>
        <v>0.1875</v>
      </c>
      <c r="M205" s="6">
        <f t="shared" si="28"/>
        <v>0.125</v>
      </c>
      <c r="N205" s="6">
        <f t="shared" si="29"/>
        <v>0.15625</v>
      </c>
      <c r="O205" s="41" t="e">
        <f>IF(G205&gt;0,DT!AC205*I205+DT!AD205*J205+DT!AE205*K205+DT!AF205*L205+DT!AG205*M205+DT!AH205*N205,"")</f>
        <v>#VALUE!</v>
      </c>
    </row>
    <row r="206" spans="1:15">
      <c r="A206" s="48">
        <v>5</v>
      </c>
      <c r="B206" s="48">
        <v>7</v>
      </c>
      <c r="C206" s="48">
        <v>7</v>
      </c>
      <c r="D206" s="48">
        <v>7</v>
      </c>
      <c r="E206" s="48">
        <v>4</v>
      </c>
      <c r="F206" s="48">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1" t="e">
        <f>IF(G206&gt;0,DT!AC206*I206+DT!AD206*J206+DT!AE206*K206+DT!AF206*L206+DT!AG206*M206+DT!AH206*N206,"")</f>
        <v>#VALUE!</v>
      </c>
    </row>
    <row r="207" spans="1:15">
      <c r="A207" s="48">
        <v>6</v>
      </c>
      <c r="B207" s="48">
        <v>7</v>
      </c>
      <c r="C207" s="48">
        <v>7</v>
      </c>
      <c r="D207" s="48">
        <v>7</v>
      </c>
      <c r="E207" s="48">
        <v>4</v>
      </c>
      <c r="F207" s="48">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1" t="e">
        <f>IF(G207&gt;0,DT!AC207*I207+DT!AD207*J207+DT!AE207*K207+DT!AF207*L207+DT!AG207*M207+DT!AH207*N207,"")</f>
        <v>#VALUE!</v>
      </c>
    </row>
    <row r="208" spans="1:15">
      <c r="A208" s="48">
        <v>7</v>
      </c>
      <c r="B208" s="48">
        <v>7</v>
      </c>
      <c r="C208" s="48">
        <v>6</v>
      </c>
      <c r="D208" s="48">
        <v>7</v>
      </c>
      <c r="E208" s="48">
        <v>6</v>
      </c>
      <c r="F208" s="48">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1" t="e">
        <f>IF(G208&gt;0,DT!AC208*I208+DT!AD208*J208+DT!AE208*K208+DT!AF208*L208+DT!AG208*M208+DT!AH208*N208,"")</f>
        <v>#VALUE!</v>
      </c>
    </row>
    <row r="209" spans="1:15">
      <c r="A209" s="48">
        <v>5</v>
      </c>
      <c r="B209" s="48">
        <v>5</v>
      </c>
      <c r="C209" s="48">
        <v>6</v>
      </c>
      <c r="D209" s="48">
        <v>6</v>
      </c>
      <c r="E209" s="48">
        <v>5</v>
      </c>
      <c r="F209" s="48">
        <v>5</v>
      </c>
      <c r="G209" s="1">
        <f t="shared" si="30"/>
        <v>32</v>
      </c>
      <c r="I209" s="6">
        <f t="shared" si="24"/>
        <v>0.15625</v>
      </c>
      <c r="J209" s="6">
        <f t="shared" si="25"/>
        <v>0.15625</v>
      </c>
      <c r="K209" s="6">
        <f t="shared" si="26"/>
        <v>0.1875</v>
      </c>
      <c r="L209" s="6">
        <f t="shared" si="27"/>
        <v>0.1875</v>
      </c>
      <c r="M209" s="6">
        <f t="shared" si="28"/>
        <v>0.15625</v>
      </c>
      <c r="N209" s="6">
        <f t="shared" si="29"/>
        <v>0.15625</v>
      </c>
      <c r="O209" s="41" t="e">
        <f>IF(G209&gt;0,DT!AC209*I209+DT!AD209*J209+DT!AE209*K209+DT!AF209*L209+DT!AG209*M209+DT!AH209*N209,"")</f>
        <v>#VALUE!</v>
      </c>
    </row>
    <row r="210" spans="1:15">
      <c r="A210" s="48">
        <v>5</v>
      </c>
      <c r="B210" s="48">
        <v>5</v>
      </c>
      <c r="C210" s="48">
        <v>6</v>
      </c>
      <c r="D210" s="48">
        <v>6</v>
      </c>
      <c r="E210" s="48">
        <v>4</v>
      </c>
      <c r="F210" s="48">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1" t="e">
        <f>IF(G210&gt;0,DT!AC210*I210+DT!AD210*J210+DT!AE210*K210+DT!AF210*L210+DT!AG210*M210+DT!AH210*N210,"")</f>
        <v>#VALUE!</v>
      </c>
    </row>
    <row r="211" spans="1:15">
      <c r="A211" s="48">
        <v>5</v>
      </c>
      <c r="B211" s="48">
        <v>6</v>
      </c>
      <c r="C211" s="48">
        <v>6</v>
      </c>
      <c r="D211" s="48">
        <v>4</v>
      </c>
      <c r="E211" s="48">
        <v>5</v>
      </c>
      <c r="F211" s="48">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1" t="e">
        <f>IF(G211&gt;0,DT!AC211*I211+DT!AD211*J211+DT!AE211*K211+DT!AF211*L211+DT!AG211*M211+DT!AH211*N211,"")</f>
        <v>#VALUE!</v>
      </c>
    </row>
    <row r="212" spans="1:15">
      <c r="A212" s="48">
        <v>5</v>
      </c>
      <c r="B212" s="48">
        <v>5</v>
      </c>
      <c r="C212" s="48">
        <v>5</v>
      </c>
      <c r="D212" s="48">
        <v>5</v>
      </c>
      <c r="E212" s="48">
        <v>5</v>
      </c>
      <c r="F212" s="48">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1" t="e">
        <f>IF(G212&gt;0,DT!AC212*I212+DT!AD212*J212+DT!AE212*K212+DT!AF212*L212+DT!AG212*M212+DT!AH212*N212,"")</f>
        <v>#VALUE!</v>
      </c>
    </row>
    <row r="213" spans="1:15">
      <c r="A213" s="48">
        <v>7</v>
      </c>
      <c r="B213" s="48">
        <v>6</v>
      </c>
      <c r="C213" s="48">
        <v>7</v>
      </c>
      <c r="D213" s="48">
        <v>6</v>
      </c>
      <c r="E213" s="48">
        <v>7</v>
      </c>
      <c r="F213" s="48">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1" t="e">
        <f>IF(G213&gt;0,DT!AC213*I213+DT!AD213*J213+DT!AE213*K213+DT!AF213*L213+DT!AG213*M213+DT!AH213*N213,"")</f>
        <v>#VALUE!</v>
      </c>
    </row>
    <row r="214" spans="1:15">
      <c r="A214" s="48">
        <v>6</v>
      </c>
      <c r="B214" s="48">
        <v>6</v>
      </c>
      <c r="C214" s="48">
        <v>6</v>
      </c>
      <c r="D214" s="48">
        <v>7</v>
      </c>
      <c r="E214" s="48">
        <v>5</v>
      </c>
      <c r="F214" s="48">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1" t="e">
        <f>IF(G214&gt;0,DT!AC214*I214+DT!AD214*J214+DT!AE214*K214+DT!AF214*L214+DT!AG214*M214+DT!AH214*N214,"")</f>
        <v>#VALUE!</v>
      </c>
    </row>
    <row r="215" spans="1:15">
      <c r="A215" s="48">
        <v>4</v>
      </c>
      <c r="B215" s="48">
        <v>3</v>
      </c>
      <c r="C215" s="48">
        <v>5</v>
      </c>
      <c r="D215" s="48">
        <v>5</v>
      </c>
      <c r="E215" s="48">
        <v>5</v>
      </c>
      <c r="F215" s="48">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1" t="e">
        <f>IF(G215&gt;0,DT!AC215*I215+DT!AD215*J215+DT!AE215*K215+DT!AF215*L215+DT!AG215*M215+DT!AH215*N215,"")</f>
        <v>#VALUE!</v>
      </c>
    </row>
    <row r="216" spans="1:15">
      <c r="A216" s="48">
        <v>6</v>
      </c>
      <c r="B216" s="48">
        <v>6</v>
      </c>
      <c r="C216" s="48">
        <v>7</v>
      </c>
      <c r="D216" s="48">
        <v>6</v>
      </c>
      <c r="E216" s="48">
        <v>5</v>
      </c>
      <c r="F216" s="48">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1" t="e">
        <f>IF(G216&gt;0,DT!AC216*I216+DT!AD216*J216+DT!AE216*K216+DT!AF216*L216+DT!AG216*M216+DT!AH216*N216,"")</f>
        <v>#VALUE!</v>
      </c>
    </row>
    <row r="217" spans="1:15">
      <c r="A217" s="48">
        <v>6</v>
      </c>
      <c r="B217" s="48">
        <v>6</v>
      </c>
      <c r="C217" s="48">
        <v>7</v>
      </c>
      <c r="D217" s="48">
        <v>6</v>
      </c>
      <c r="E217" s="48">
        <v>6</v>
      </c>
      <c r="F217" s="48">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1" t="e">
        <f>IF(G217&gt;0,DT!AC217*I217+DT!AD217*J217+DT!AE217*K217+DT!AF217*L217+DT!AG217*M217+DT!AH217*N217,"")</f>
        <v>#VALUE!</v>
      </c>
    </row>
    <row r="218" spans="1:15">
      <c r="A218" s="48">
        <v>6</v>
      </c>
      <c r="B218" s="48">
        <v>7</v>
      </c>
      <c r="C218" s="48">
        <v>6</v>
      </c>
      <c r="D218" s="48">
        <v>7</v>
      </c>
      <c r="E218" s="48">
        <v>6</v>
      </c>
      <c r="F218" s="48">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1" t="e">
        <f>IF(G218&gt;0,DT!AC218*I218+DT!AD218*J218+DT!AE218*K218+DT!AF218*L218+DT!AG218*M218+DT!AH218*N218,"")</f>
        <v>#VALUE!</v>
      </c>
    </row>
    <row r="219" spans="1:15">
      <c r="A219" s="48">
        <v>5</v>
      </c>
      <c r="B219" s="48">
        <v>7</v>
      </c>
      <c r="C219" s="48">
        <v>7</v>
      </c>
      <c r="D219" s="48">
        <v>7</v>
      </c>
      <c r="E219" s="48">
        <v>5</v>
      </c>
      <c r="F219" s="48">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1" t="e">
        <f>IF(G219&gt;0,DT!AC219*I219+DT!AD219*J219+DT!AE219*K219+DT!AF219*L219+DT!AG219*M219+DT!AH219*N219,"")</f>
        <v>#VALUE!</v>
      </c>
    </row>
    <row r="220" spans="1:15">
      <c r="A220" s="48">
        <v>5</v>
      </c>
      <c r="B220" s="48">
        <v>7</v>
      </c>
      <c r="C220" s="48">
        <v>7</v>
      </c>
      <c r="D220" s="48">
        <v>7</v>
      </c>
      <c r="E220" s="48">
        <v>4</v>
      </c>
      <c r="F220" s="48">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1" t="e">
        <f>IF(G220&gt;0,DT!AC220*I220+DT!AD220*J220+DT!AE220*K220+DT!AF220*L220+DT!AG220*M220+DT!AH220*N220,"")</f>
        <v>#VALUE!</v>
      </c>
    </row>
    <row r="221" spans="1:15">
      <c r="A221" s="48">
        <v>5</v>
      </c>
      <c r="B221" s="48">
        <v>7</v>
      </c>
      <c r="C221" s="48">
        <v>7</v>
      </c>
      <c r="D221" s="48">
        <v>7</v>
      </c>
      <c r="E221" s="48">
        <v>5</v>
      </c>
      <c r="F221" s="48">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1" t="e">
        <f>IF(G221&gt;0,DT!AC221*I221+DT!AD221*J221+DT!AE221*K221+DT!AF221*L221+DT!AG221*M221+DT!AH221*N221,"")</f>
        <v>#VALUE!</v>
      </c>
    </row>
    <row r="222" spans="1:15">
      <c r="A222" s="48">
        <v>7</v>
      </c>
      <c r="B222" s="48">
        <v>3</v>
      </c>
      <c r="C222" s="48">
        <v>7</v>
      </c>
      <c r="D222" s="48">
        <v>7</v>
      </c>
      <c r="E222" s="48">
        <v>2</v>
      </c>
      <c r="F222" s="48">
        <v>6</v>
      </c>
      <c r="G222" s="1">
        <f t="shared" si="30"/>
        <v>32</v>
      </c>
      <c r="I222" s="6">
        <f t="shared" si="24"/>
        <v>0.21875</v>
      </c>
      <c r="J222" s="6">
        <f t="shared" si="25"/>
        <v>9.375E-2</v>
      </c>
      <c r="K222" s="6">
        <f t="shared" si="26"/>
        <v>0.21875</v>
      </c>
      <c r="L222" s="6">
        <f t="shared" si="27"/>
        <v>0.21875</v>
      </c>
      <c r="M222" s="6">
        <f t="shared" si="28"/>
        <v>6.25E-2</v>
      </c>
      <c r="N222" s="6">
        <f t="shared" si="29"/>
        <v>0.1875</v>
      </c>
      <c r="O222" s="41" t="e">
        <f>IF(G222&gt;0,DT!AC222*I222+DT!AD222*J222+DT!AE222*K222+DT!AF222*L222+DT!AG222*M222+DT!AH222*N222,"")</f>
        <v>#VALUE!</v>
      </c>
    </row>
    <row r="223" spans="1:15">
      <c r="A223" s="48">
        <v>4</v>
      </c>
      <c r="B223" s="48">
        <v>6</v>
      </c>
      <c r="C223" s="48">
        <v>6</v>
      </c>
      <c r="D223" s="48">
        <v>6</v>
      </c>
      <c r="E223" s="48">
        <v>5</v>
      </c>
      <c r="F223" s="48">
        <v>5</v>
      </c>
      <c r="G223" s="1">
        <f t="shared" si="30"/>
        <v>32</v>
      </c>
      <c r="I223" s="6">
        <f t="shared" si="24"/>
        <v>0.125</v>
      </c>
      <c r="J223" s="6">
        <f t="shared" si="25"/>
        <v>0.1875</v>
      </c>
      <c r="K223" s="6">
        <f t="shared" si="26"/>
        <v>0.1875</v>
      </c>
      <c r="L223" s="6">
        <f t="shared" si="27"/>
        <v>0.1875</v>
      </c>
      <c r="M223" s="6">
        <f t="shared" si="28"/>
        <v>0.15625</v>
      </c>
      <c r="N223" s="6">
        <f t="shared" si="29"/>
        <v>0.15625</v>
      </c>
      <c r="O223" s="41" t="e">
        <f>IF(G223&gt;0,DT!AC223*I223+DT!AD223*J223+DT!AE223*K223+DT!AF223*L223+DT!AG223*M223+DT!AH223*N223,"")</f>
        <v>#VALUE!</v>
      </c>
    </row>
    <row r="224" spans="1:15">
      <c r="A224" s="48">
        <v>7</v>
      </c>
      <c r="B224" s="48">
        <v>7</v>
      </c>
      <c r="C224" s="48">
        <v>7</v>
      </c>
      <c r="D224" s="48">
        <v>7</v>
      </c>
      <c r="E224" s="48">
        <v>7</v>
      </c>
      <c r="F224" s="48">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1" t="e">
        <f>IF(G224&gt;0,DT!AC224*I224+DT!AD224*J224+DT!AE224*K224+DT!AF224*L224+DT!AG224*M224+DT!AH224*N224,"")</f>
        <v>#VALUE!</v>
      </c>
    </row>
    <row r="225" spans="1:15">
      <c r="A225" s="48">
        <v>7</v>
      </c>
      <c r="B225" s="48">
        <v>7</v>
      </c>
      <c r="C225" s="48">
        <v>7</v>
      </c>
      <c r="D225" s="48">
        <v>7</v>
      </c>
      <c r="E225" s="48">
        <v>6</v>
      </c>
      <c r="F225" s="48">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1" t="e">
        <f>IF(G225&gt;0,DT!AC225*I225+DT!AD225*J225+DT!AE225*K225+DT!AF225*L225+DT!AG225*M225+DT!AH225*N225,"")</f>
        <v>#VALUE!</v>
      </c>
    </row>
    <row r="226" spans="1:15">
      <c r="A226" s="48">
        <v>6</v>
      </c>
      <c r="B226" s="48">
        <v>7</v>
      </c>
      <c r="C226" s="48">
        <v>7</v>
      </c>
      <c r="D226" s="48">
        <v>6</v>
      </c>
      <c r="E226" s="48">
        <v>3</v>
      </c>
      <c r="F226" s="48">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1" t="e">
        <f>IF(G226&gt;0,DT!AC226*I226+DT!AD226*J226+DT!AE226*K226+DT!AF226*L226+DT!AG226*M226+DT!AH226*N226,"")</f>
        <v>#VALUE!</v>
      </c>
    </row>
    <row r="227" spans="1:15">
      <c r="A227" s="48">
        <v>7</v>
      </c>
      <c r="B227" s="48">
        <v>7</v>
      </c>
      <c r="C227" s="48">
        <v>7</v>
      </c>
      <c r="D227" s="48">
        <v>7</v>
      </c>
      <c r="E227" s="48">
        <v>7</v>
      </c>
      <c r="F227" s="48">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1" t="e">
        <f>IF(G227&gt;0,DT!AC227*I227+DT!AD227*J227+DT!AE227*K227+DT!AF227*L227+DT!AG227*M227+DT!AH227*N227,"")</f>
        <v>#VALUE!</v>
      </c>
    </row>
    <row r="228" spans="1:15">
      <c r="A228" s="48">
        <v>7</v>
      </c>
      <c r="B228" s="48">
        <v>7</v>
      </c>
      <c r="C228" s="48">
        <v>6</v>
      </c>
      <c r="D228" s="48">
        <v>6</v>
      </c>
      <c r="E228" s="48">
        <v>7</v>
      </c>
      <c r="F228" s="48">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1" t="e">
        <f>IF(G228&gt;0,DT!AC228*I228+DT!AD228*J228+DT!AE228*K228+DT!AF228*L228+DT!AG228*M228+DT!AH228*N228,"")</f>
        <v>#VALUE!</v>
      </c>
    </row>
    <row r="229" spans="1:15">
      <c r="A229" s="48">
        <v>4</v>
      </c>
      <c r="B229" s="48">
        <v>5</v>
      </c>
      <c r="C229" s="48">
        <v>7</v>
      </c>
      <c r="D229" s="48">
        <v>4</v>
      </c>
      <c r="E229" s="48">
        <v>4</v>
      </c>
      <c r="F229" s="48">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1" t="e">
        <f>IF(G229&gt;0,DT!AC229*I229+DT!AD229*J229+DT!AE229*K229+DT!AF229*L229+DT!AG229*M229+DT!AH229*N229,"")</f>
        <v>#VALUE!</v>
      </c>
    </row>
    <row r="230" spans="1:15">
      <c r="A230" s="48">
        <v>7</v>
      </c>
      <c r="B230" s="48">
        <v>7</v>
      </c>
      <c r="C230" s="48">
        <v>7</v>
      </c>
      <c r="D230" s="48">
        <v>7</v>
      </c>
      <c r="E230" s="48">
        <v>5</v>
      </c>
      <c r="F230" s="48">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1" t="e">
        <f>IF(G230&gt;0,DT!AC230*I230+DT!AD230*J230+DT!AE230*K230+DT!AF230*L230+DT!AG230*M230+DT!AH230*N230,"")</f>
        <v>#VALUE!</v>
      </c>
    </row>
    <row r="231" spans="1:15">
      <c r="A231" s="48">
        <v>5</v>
      </c>
      <c r="B231" s="48">
        <v>7</v>
      </c>
      <c r="C231" s="48">
        <v>7</v>
      </c>
      <c r="D231" s="48">
        <v>7</v>
      </c>
      <c r="E231" s="48">
        <v>7</v>
      </c>
      <c r="F231" s="48">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1" t="e">
        <f>IF(G231&gt;0,DT!AC231*I231+DT!AD231*J231+DT!AE231*K231+DT!AF231*L231+DT!AG231*M231+DT!AH231*N231,"")</f>
        <v>#VALUE!</v>
      </c>
    </row>
    <row r="232" spans="1:15">
      <c r="A232" s="48">
        <v>4</v>
      </c>
      <c r="B232" s="48">
        <v>4</v>
      </c>
      <c r="C232" s="48">
        <v>5</v>
      </c>
      <c r="D232" s="48">
        <v>5</v>
      </c>
      <c r="E232" s="48">
        <v>4</v>
      </c>
      <c r="F232" s="48">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1" t="e">
        <f>IF(G232&gt;0,DT!AC232*I232+DT!AD232*J232+DT!AE232*K232+DT!AF232*L232+DT!AG232*M232+DT!AH232*N232,"")</f>
        <v>#VALUE!</v>
      </c>
    </row>
    <row r="233" spans="1:15">
      <c r="A233" s="48">
        <v>6</v>
      </c>
      <c r="B233" s="48">
        <v>6</v>
      </c>
      <c r="C233" s="48">
        <v>6</v>
      </c>
      <c r="D233" s="48">
        <v>6</v>
      </c>
      <c r="E233" s="48">
        <v>5</v>
      </c>
      <c r="F233" s="48">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1" t="e">
        <f>IF(G233&gt;0,DT!AC233*I233+DT!AD233*J233+DT!AE233*K233+DT!AF233*L233+DT!AG233*M233+DT!AH233*N233,"")</f>
        <v>#VALUE!</v>
      </c>
    </row>
    <row r="234" spans="1:15">
      <c r="A234" s="48">
        <v>5</v>
      </c>
      <c r="B234" s="48">
        <v>6</v>
      </c>
      <c r="C234" s="48">
        <v>4</v>
      </c>
      <c r="D234" s="48">
        <v>5</v>
      </c>
      <c r="E234" s="48">
        <v>6</v>
      </c>
      <c r="F234" s="48">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1" t="e">
        <f>IF(G234&gt;0,DT!AC234*I234+DT!AD234*J234+DT!AE234*K234+DT!AF234*L234+DT!AG234*M234+DT!AH234*N234,"")</f>
        <v>#VALUE!</v>
      </c>
    </row>
    <row r="235" spans="1:15">
      <c r="A235" s="48">
        <v>6</v>
      </c>
      <c r="B235" s="48">
        <v>6</v>
      </c>
      <c r="C235" s="48">
        <v>7</v>
      </c>
      <c r="D235" s="48">
        <v>7</v>
      </c>
      <c r="E235" s="48">
        <v>6</v>
      </c>
      <c r="F235" s="48">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1" t="e">
        <f>IF(G235&gt;0,DT!AC235*I235+DT!AD235*J235+DT!AE235*K235+DT!AF235*L235+DT!AG235*M235+DT!AH235*N235,"")</f>
        <v>#VALUE!</v>
      </c>
    </row>
    <row r="236" spans="1:15">
      <c r="A236" s="48">
        <v>6</v>
      </c>
      <c r="B236" s="48">
        <v>7</v>
      </c>
      <c r="C236" s="48">
        <v>7</v>
      </c>
      <c r="D236" s="48">
        <v>7</v>
      </c>
      <c r="E236" s="48">
        <v>4</v>
      </c>
      <c r="F236" s="48">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1" t="e">
        <f>IF(G236&gt;0,DT!AC236*I236+DT!AD236*J236+DT!AE236*K236+DT!AF236*L236+DT!AG236*M236+DT!AH236*N236,"")</f>
        <v>#VALUE!</v>
      </c>
    </row>
    <row r="237" spans="1:15">
      <c r="A237" s="48">
        <v>5</v>
      </c>
      <c r="B237" s="48">
        <v>6</v>
      </c>
      <c r="C237" s="48">
        <v>7</v>
      </c>
      <c r="D237" s="48">
        <v>7</v>
      </c>
      <c r="E237" s="48">
        <v>5</v>
      </c>
      <c r="F237" s="48">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1" t="e">
        <f>IF(G237&gt;0,DT!AC237*I237+DT!AD237*J237+DT!AE237*K237+DT!AF237*L237+DT!AG237*M237+DT!AH237*N237,"")</f>
        <v>#VALUE!</v>
      </c>
    </row>
    <row r="238" spans="1:15">
      <c r="A238" s="48">
        <v>7</v>
      </c>
      <c r="B238" s="48">
        <v>6</v>
      </c>
      <c r="C238" s="48">
        <v>5</v>
      </c>
      <c r="D238" s="48">
        <v>6</v>
      </c>
      <c r="E238" s="48">
        <v>7</v>
      </c>
      <c r="F238" s="48">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1" t="e">
        <f>IF(G238&gt;0,DT!AC238*I238+DT!AD238*J238+DT!AE238*K238+DT!AF238*L238+DT!AG238*M238+DT!AH238*N238,"")</f>
        <v>#VALUE!</v>
      </c>
    </row>
    <row r="239" spans="1:15">
      <c r="A239" s="48">
        <v>6</v>
      </c>
      <c r="B239" s="48">
        <v>6</v>
      </c>
      <c r="C239" s="48">
        <v>7</v>
      </c>
      <c r="D239" s="48">
        <v>6</v>
      </c>
      <c r="E239" s="48">
        <v>3</v>
      </c>
      <c r="F239" s="48">
        <v>4</v>
      </c>
      <c r="G239" s="1">
        <f t="shared" si="30"/>
        <v>32</v>
      </c>
      <c r="I239" s="6">
        <f t="shared" si="24"/>
        <v>0.1875</v>
      </c>
      <c r="J239" s="6">
        <f t="shared" si="25"/>
        <v>0.1875</v>
      </c>
      <c r="K239" s="6">
        <f t="shared" si="26"/>
        <v>0.21875</v>
      </c>
      <c r="L239" s="6">
        <f t="shared" si="27"/>
        <v>0.1875</v>
      </c>
      <c r="M239" s="6">
        <f t="shared" si="28"/>
        <v>9.375E-2</v>
      </c>
      <c r="N239" s="6">
        <f t="shared" si="29"/>
        <v>0.125</v>
      </c>
      <c r="O239" s="41" t="e">
        <f>IF(G239&gt;0,DT!AC239*I239+DT!AD239*J239+DT!AE239*K239+DT!AF239*L239+DT!AG239*M239+DT!AH239*N239,"")</f>
        <v>#VALUE!</v>
      </c>
    </row>
    <row r="240" spans="1:15">
      <c r="A240" s="48">
        <v>5</v>
      </c>
      <c r="B240" s="48">
        <v>5</v>
      </c>
      <c r="C240" s="48">
        <v>6</v>
      </c>
      <c r="D240" s="48">
        <v>6</v>
      </c>
      <c r="E240" s="48">
        <v>5</v>
      </c>
      <c r="F240" s="48">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1" t="e">
        <f>IF(G240&gt;0,DT!AC240*I240+DT!AD240*J240+DT!AE240*K240+DT!AF240*L240+DT!AG240*M240+DT!AH240*N240,"")</f>
        <v>#VALUE!</v>
      </c>
    </row>
    <row r="241" spans="1:15">
      <c r="A241" s="48">
        <v>2</v>
      </c>
      <c r="B241" s="48">
        <v>6</v>
      </c>
      <c r="C241" s="48">
        <v>7</v>
      </c>
      <c r="D241" s="48">
        <v>7</v>
      </c>
      <c r="E241" s="48">
        <v>2</v>
      </c>
      <c r="F241" s="48">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1" t="e">
        <f>IF(G241&gt;0,DT!AC241*I241+DT!AD241*J241+DT!AE241*K241+DT!AF241*L241+DT!AG241*M241+DT!AH241*N241,"")</f>
        <v>#VALUE!</v>
      </c>
    </row>
    <row r="242" spans="1:15">
      <c r="A242" s="48">
        <v>5</v>
      </c>
      <c r="B242" s="48">
        <v>5</v>
      </c>
      <c r="C242" s="48">
        <v>7</v>
      </c>
      <c r="D242" s="48">
        <v>7</v>
      </c>
      <c r="E242" s="48">
        <v>6</v>
      </c>
      <c r="F242" s="48">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1" t="e">
        <f>IF(G242&gt;0,DT!AC242*I242+DT!AD242*J242+DT!AE242*K242+DT!AF242*L242+DT!AG242*M242+DT!AH242*N242,"")</f>
        <v>#VALUE!</v>
      </c>
    </row>
    <row r="243" spans="1:15">
      <c r="A243" s="48">
        <v>6</v>
      </c>
      <c r="B243" s="48">
        <v>6</v>
      </c>
      <c r="C243" s="48">
        <v>6</v>
      </c>
      <c r="D243" s="48">
        <v>3</v>
      </c>
      <c r="E243" s="48">
        <v>3</v>
      </c>
      <c r="F243" s="48">
        <v>6</v>
      </c>
      <c r="G243" s="1">
        <f t="shared" si="30"/>
        <v>30</v>
      </c>
      <c r="I243" s="6">
        <f t="shared" si="24"/>
        <v>0.2</v>
      </c>
      <c r="J243" s="6">
        <f t="shared" si="25"/>
        <v>0.2</v>
      </c>
      <c r="K243" s="6">
        <f t="shared" si="26"/>
        <v>0.2</v>
      </c>
      <c r="L243" s="6">
        <f t="shared" si="27"/>
        <v>0.1</v>
      </c>
      <c r="M243" s="6">
        <f t="shared" si="28"/>
        <v>0.1</v>
      </c>
      <c r="N243" s="6">
        <f t="shared" si="29"/>
        <v>0.2</v>
      </c>
      <c r="O243" s="41" t="e">
        <f>IF(G243&gt;0,DT!AC243*I243+DT!AD243*J243+DT!AE243*K243+DT!AF243*L243+DT!AG243*M243+DT!AH243*N243,"")</f>
        <v>#VALUE!</v>
      </c>
    </row>
    <row r="244" spans="1:15">
      <c r="A244" s="48">
        <v>6</v>
      </c>
      <c r="B244" s="48">
        <v>7</v>
      </c>
      <c r="C244" s="48">
        <v>7</v>
      </c>
      <c r="D244" s="48">
        <v>6</v>
      </c>
      <c r="E244" s="48">
        <v>7</v>
      </c>
      <c r="F244" s="48">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1" t="e">
        <f>IF(G244&gt;0,DT!AC244*I244+DT!AD244*J244+DT!AE244*K244+DT!AF244*L244+DT!AG244*M244+DT!AH244*N244,"")</f>
        <v>#VALUE!</v>
      </c>
    </row>
    <row r="245" spans="1:15">
      <c r="A245" s="48">
        <v>5</v>
      </c>
      <c r="B245" s="48">
        <v>6</v>
      </c>
      <c r="C245" s="48">
        <v>6</v>
      </c>
      <c r="D245" s="48">
        <v>6</v>
      </c>
      <c r="E245" s="48">
        <v>2</v>
      </c>
      <c r="F245" s="48">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1" t="e">
        <f>IF(G245&gt;0,DT!AC245*I245+DT!AD245*J245+DT!AE245*K245+DT!AF245*L245+DT!AG245*M245+DT!AH245*N245,"")</f>
        <v>#VALUE!</v>
      </c>
    </row>
    <row r="246" spans="1:15">
      <c r="A246" s="48">
        <v>6</v>
      </c>
      <c r="B246" s="48">
        <v>5</v>
      </c>
      <c r="C246" s="48">
        <v>6</v>
      </c>
      <c r="D246" s="48">
        <v>6</v>
      </c>
      <c r="E246" s="48">
        <v>4</v>
      </c>
      <c r="F246" s="48">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1" t="e">
        <f>IF(G246&gt;0,DT!AC246*I246+DT!AD246*J246+DT!AE246*K246+DT!AF246*L246+DT!AG246*M246+DT!AH246*N246,"")</f>
        <v>#VALUE!</v>
      </c>
    </row>
    <row r="247" spans="1:15">
      <c r="A247" s="48">
        <v>2</v>
      </c>
      <c r="B247" s="48">
        <v>6</v>
      </c>
      <c r="C247" s="48">
        <v>6</v>
      </c>
      <c r="D247" s="48">
        <v>6</v>
      </c>
      <c r="E247" s="48">
        <v>6</v>
      </c>
      <c r="F247" s="48">
        <v>6</v>
      </c>
      <c r="G247" s="1">
        <f t="shared" si="30"/>
        <v>32</v>
      </c>
      <c r="I247" s="6">
        <f t="shared" si="31"/>
        <v>6.25E-2</v>
      </c>
      <c r="J247" s="6">
        <f t="shared" si="32"/>
        <v>0.1875</v>
      </c>
      <c r="K247" s="6">
        <f t="shared" si="33"/>
        <v>0.1875</v>
      </c>
      <c r="L247" s="6">
        <f t="shared" si="34"/>
        <v>0.1875</v>
      </c>
      <c r="M247" s="6">
        <f t="shared" si="35"/>
        <v>0.1875</v>
      </c>
      <c r="N247" s="6">
        <f t="shared" si="36"/>
        <v>0.1875</v>
      </c>
      <c r="O247" s="41" t="e">
        <f>IF(G247&gt;0,DT!AC247*I247+DT!AD247*J247+DT!AE247*K247+DT!AF247*L247+DT!AG247*M247+DT!AH247*N247,"")</f>
        <v>#VALUE!</v>
      </c>
    </row>
    <row r="248" spans="1:15">
      <c r="A248" s="48">
        <v>5</v>
      </c>
      <c r="B248" s="48">
        <v>7</v>
      </c>
      <c r="C248" s="48">
        <v>7</v>
      </c>
      <c r="D248" s="48">
        <v>7</v>
      </c>
      <c r="E248" s="48">
        <v>5</v>
      </c>
      <c r="F248" s="48">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1" t="e">
        <f>IF(G248&gt;0,DT!AC248*I248+DT!AD248*J248+DT!AE248*K248+DT!AF248*L248+DT!AG248*M248+DT!AH248*N248,"")</f>
        <v>#VALUE!</v>
      </c>
    </row>
    <row r="249" spans="1:15">
      <c r="A249" s="48">
        <v>5</v>
      </c>
      <c r="B249" s="48">
        <v>4</v>
      </c>
      <c r="C249" s="48">
        <v>5</v>
      </c>
      <c r="D249" s="48">
        <v>6</v>
      </c>
      <c r="E249" s="48">
        <v>3</v>
      </c>
      <c r="F249" s="48">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1" t="e">
        <f>IF(G249&gt;0,DT!AC249*I249+DT!AD249*J249+DT!AE249*K249+DT!AF249*L249+DT!AG249*M249+DT!AH249*N249,"")</f>
        <v>#VALUE!</v>
      </c>
    </row>
    <row r="250" spans="1:15">
      <c r="A250" s="48">
        <v>5</v>
      </c>
      <c r="B250" s="48">
        <v>7</v>
      </c>
      <c r="C250" s="48">
        <v>7</v>
      </c>
      <c r="D250" s="48">
        <v>7</v>
      </c>
      <c r="E250" s="48">
        <v>4</v>
      </c>
      <c r="F250" s="48">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1" t="e">
        <f>IF(G250&gt;0,DT!AC250*I250+DT!AD250*J250+DT!AE250*K250+DT!AF250*L250+DT!AG250*M250+DT!AH250*N250,"")</f>
        <v>#VALUE!</v>
      </c>
    </row>
    <row r="251" spans="1:15">
      <c r="A251" s="48">
        <v>5</v>
      </c>
      <c r="B251" s="48">
        <v>6</v>
      </c>
      <c r="C251" s="48">
        <v>5</v>
      </c>
      <c r="D251" s="48">
        <v>5</v>
      </c>
      <c r="E251" s="48">
        <v>5</v>
      </c>
      <c r="F251" s="48">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1" t="e">
        <f>IF(G251&gt;0,DT!AC251*I251+DT!AD251*J251+DT!AE251*K251+DT!AF251*L251+DT!AG251*M251+DT!AH251*N251,"")</f>
        <v>#VALUE!</v>
      </c>
    </row>
    <row r="252" spans="1:15">
      <c r="A252" s="48">
        <v>7</v>
      </c>
      <c r="B252" s="48">
        <v>6</v>
      </c>
      <c r="C252" s="48">
        <v>7</v>
      </c>
      <c r="D252" s="48">
        <v>7</v>
      </c>
      <c r="E252" s="48">
        <v>7</v>
      </c>
      <c r="F252" s="48">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1" t="e">
        <f>IF(G252&gt;0,DT!AC252*I252+DT!AD252*J252+DT!AE252*K252+DT!AF252*L252+DT!AG252*M252+DT!AH252*N252,"")</f>
        <v>#VALUE!</v>
      </c>
    </row>
    <row r="253" spans="1:15">
      <c r="A253" s="48">
        <v>5</v>
      </c>
      <c r="B253" s="48">
        <v>6</v>
      </c>
      <c r="C253" s="48">
        <v>6</v>
      </c>
      <c r="D253" s="48">
        <v>6</v>
      </c>
      <c r="E253" s="48">
        <v>6</v>
      </c>
      <c r="F253" s="48">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1" t="e">
        <f>IF(G253&gt;0,DT!AC253*I253+DT!AD253*J253+DT!AE253*K253+DT!AF253*L253+DT!AG253*M253+DT!AH253*N253,"")</f>
        <v>#VALUE!</v>
      </c>
    </row>
    <row r="254" spans="1:15">
      <c r="A254" s="48">
        <v>6</v>
      </c>
      <c r="B254" s="48">
        <v>6</v>
      </c>
      <c r="C254" s="48">
        <v>6</v>
      </c>
      <c r="D254" s="48">
        <v>6</v>
      </c>
      <c r="E254" s="48">
        <v>6</v>
      </c>
      <c r="F254" s="48">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1" t="e">
        <f>IF(G254&gt;0,DT!AC254*I254+DT!AD254*J254+DT!AE254*K254+DT!AF254*L254+DT!AG254*M254+DT!AH254*N254,"")</f>
        <v>#VALUE!</v>
      </c>
    </row>
    <row r="255" spans="1:15">
      <c r="A255" s="48">
        <v>6</v>
      </c>
      <c r="B255" s="48">
        <v>6</v>
      </c>
      <c r="C255" s="48">
        <v>6</v>
      </c>
      <c r="D255" s="48">
        <v>7</v>
      </c>
      <c r="E255" s="48">
        <v>4</v>
      </c>
      <c r="F255" s="48">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1" t="e">
        <f>IF(G255&gt;0,DT!AC255*I255+DT!AD255*J255+DT!AE255*K255+DT!AF255*L255+DT!AG255*M255+DT!AH255*N255,"")</f>
        <v>#VALUE!</v>
      </c>
    </row>
    <row r="256" spans="1:15">
      <c r="A256" s="48">
        <v>6</v>
      </c>
      <c r="B256" s="48">
        <v>6</v>
      </c>
      <c r="C256" s="48">
        <v>6</v>
      </c>
      <c r="D256" s="48">
        <v>5</v>
      </c>
      <c r="E256" s="48">
        <v>6</v>
      </c>
      <c r="F256" s="48">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1" t="e">
        <f>IF(G256&gt;0,DT!AC256*I256+DT!AD256*J256+DT!AE256*K256+DT!AF256*L256+DT!AG256*M256+DT!AH256*N256,"")</f>
        <v>#VALUE!</v>
      </c>
    </row>
    <row r="257" spans="1:15">
      <c r="A257" s="48">
        <v>7</v>
      </c>
      <c r="B257" s="48">
        <v>7</v>
      </c>
      <c r="C257" s="48">
        <v>7</v>
      </c>
      <c r="D257" s="48">
        <v>7</v>
      </c>
      <c r="E257" s="48">
        <v>7</v>
      </c>
      <c r="F257" s="48">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1" t="e">
        <f>IF(G257&gt;0,DT!AC257*I257+DT!AD257*J257+DT!AE257*K257+DT!AF257*L257+DT!AG257*M257+DT!AH257*N257,"")</f>
        <v>#VALUE!</v>
      </c>
    </row>
    <row r="258" spans="1:15">
      <c r="A258" s="48">
        <v>7</v>
      </c>
      <c r="B258" s="48">
        <v>7</v>
      </c>
      <c r="C258" s="48">
        <v>7</v>
      </c>
      <c r="D258" s="48">
        <v>7</v>
      </c>
      <c r="E258" s="48">
        <v>7</v>
      </c>
      <c r="F258" s="48">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1"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1"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1"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1"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1"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1"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1"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1"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1"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1"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1"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1"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1"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1"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1"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1"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1"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1"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1"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1"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1"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1"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1"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1"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1"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1"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1"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1"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1"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1"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1"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1"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1"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1"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1"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1"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1"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1"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1"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1"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1"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1"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1"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1"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1"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1"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1"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1"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1"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1"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1"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1"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1"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1"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1"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1"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1"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1"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1"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1"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1"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1"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1"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1"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1"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1"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1"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1"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1"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1"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1"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1"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1"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1"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1"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1"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1"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1"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1"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1"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1"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1"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1"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1"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1"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1"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1"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1"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1"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1"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1"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1"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1"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1"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1"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1"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1"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1"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1"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1"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1"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1"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1"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1"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1"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1"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1"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1"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1"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1"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1"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1"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1"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1"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1"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1"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1"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1"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1"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1"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1"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1"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1"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1"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1"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1"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1"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1"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1"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1"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1"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1"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1"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1"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1"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1"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1"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1"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1"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1"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1"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1"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1"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1"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1"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1"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1"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1"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1"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1"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1"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1"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1"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1"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1"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1"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1"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1"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1"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1"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1"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1"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1"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1"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1"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1"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1"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1"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1"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1"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1"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1"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1"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1"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1"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1"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1"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1"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1"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1"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1"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1"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1"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1"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1"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1"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1"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1"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1"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1"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1"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1"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1"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1"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1"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1"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1"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1"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1"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1"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1"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1"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1"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1"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1"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1"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1"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1"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1"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1"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1"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1"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1"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1"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1"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1"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1"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1"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1"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1"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1"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1"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1"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1"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1"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1"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1"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1"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1"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1"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1"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1"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1"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1"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1"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1"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1"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1"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1"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1"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1"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1"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1"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1"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1"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1"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1"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1"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1"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1"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1"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1"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1"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1"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1"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1"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1"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1"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1"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1"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1"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1"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1"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1"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1"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1"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1"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1"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1"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1"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1"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1"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1"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1"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1"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1"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1"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1"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1"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1"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1"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1"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1"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1"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1"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1"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1"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1"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1"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1"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1"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1"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1"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1"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1"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1"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1"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1"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1"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1"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1"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1"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1"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1"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1"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1"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1"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1"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1"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1"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1"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1"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1"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1"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1"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1"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1"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1"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1"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1"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1"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1"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1"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1"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1"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1"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1"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1"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1"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1"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1"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1"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1"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1"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1"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1"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1"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1"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1"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1"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1"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1"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1"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1"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1"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1"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1"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1"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1"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1"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1"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1"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1"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1"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1"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1"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1"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1"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1"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1"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1"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1"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1"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1"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1"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1"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1"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1"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1"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1"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1"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1"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1"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1"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1"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1"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1"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1"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1"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1"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1"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1"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1"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1"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1"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1"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1"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1"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1"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1"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1"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1"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1"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1"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1"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1"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1"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1"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1"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1"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1"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1"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1"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1"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1"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1"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1"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1"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1"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1"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1"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1"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1"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1"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1"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1"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1"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1"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1"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1"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1"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1"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1"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1"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1"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1"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1"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1"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1"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1"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1"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1"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1"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1"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1"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1"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1"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1"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1"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1"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1"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1"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1"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1"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1"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1"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1"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1"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1"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1"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1"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1"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1"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1"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1"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1"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1"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1"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1"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1"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1"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1"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1"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1"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1"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1"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1"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1"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1"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1"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1"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1"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1"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1"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1"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1"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1"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1"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1"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1"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1"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1"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1"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1"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1"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1"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1"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1"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1"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1"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1"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1"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1"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1"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1"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1"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1"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1"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1"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1"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1"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1"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1"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1"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1"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1"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1"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1"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1"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1"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1"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1"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1"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1"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1"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1"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1"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1"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1"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1"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1"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1"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1"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1"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1"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1"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1"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1"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1"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1"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1"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1"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1"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1"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1"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1"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1"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1"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1"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1"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1"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1"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1"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1"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1"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1"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1"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1"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1"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1"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1"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1"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1"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1"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1"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1"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1"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1"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1"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1"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1"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1"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1"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1"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1"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1"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1"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1"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1"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1"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1"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1"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1"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1"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1"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1"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1"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1"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1"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1"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1"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1"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1"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1"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1"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1"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1"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1"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1"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1"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1"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1"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1"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1"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1"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1"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1"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1"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1"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1"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1"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1"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1"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1"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1"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1"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1"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1"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1"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1"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1"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1"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1"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1"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1"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1"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1"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1"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1"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1"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1"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1"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1"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1"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1"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1"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1"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1"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1"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1"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1"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1"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1"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1"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1"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1"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1"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1"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1"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1"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1"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1"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1"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1"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1"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1"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1"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1"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1"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1"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1"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1"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1"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1"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1"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1"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1"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1"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1"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1"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1"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1"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1"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1"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1"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1"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1"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1"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1"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1"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1"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1"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1"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1"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1"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1"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1"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1"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1"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1"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1"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1"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1"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1"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1"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1"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1"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1"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1"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1"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1"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1"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1"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1"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1"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1"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1"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1"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1"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1"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1"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1"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1"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1"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1"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1"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1"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1"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1"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1"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1"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1"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1"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1"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1"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1"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1"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1"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1"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1"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1"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1"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1"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1"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1"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1"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1"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1"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1"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1"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1"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1"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1"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1"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1"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1"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1"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1"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1"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1"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1"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1"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1"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1"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1"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1"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1"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F1" workbookViewId="0">
      <selection activeCell="AO20" sqref="AO20"/>
    </sheetView>
  </sheetViews>
  <sheetFormatPr defaultColWidth="9.109375" defaultRowHeight="14.4"/>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1354</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5" t="s">
        <v>2200</v>
      </c>
      <c r="BI9" s="135" t="s">
        <v>2201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8" t="s">
        <v>841</v>
      </c>
      <c r="C14" s="38" t="s">
        <v>842</v>
      </c>
      <c r="D14" s="38" t="s">
        <v>843</v>
      </c>
      <c r="E14" s="38" t="s">
        <v>844</v>
      </c>
      <c r="F14" s="38" t="s">
        <v>845</v>
      </c>
      <c r="G14" s="38" t="s">
        <v>846</v>
      </c>
      <c r="H14" s="38" t="s">
        <v>847</v>
      </c>
      <c r="I14" s="38" t="s">
        <v>848</v>
      </c>
      <c r="J14" s="38" t="s">
        <v>849</v>
      </c>
      <c r="K14" s="38" t="s">
        <v>850</v>
      </c>
      <c r="L14" s="38" t="s">
        <v>851</v>
      </c>
      <c r="M14" s="38" t="s">
        <v>852</v>
      </c>
      <c r="N14" s="38" t="s">
        <v>853</v>
      </c>
      <c r="O14" s="38" t="s">
        <v>854</v>
      </c>
      <c r="P14" s="38" t="s">
        <v>855</v>
      </c>
      <c r="Q14" s="38" t="s">
        <v>856</v>
      </c>
      <c r="R14" s="38" t="s">
        <v>857</v>
      </c>
      <c r="S14" s="38" t="s">
        <v>858</v>
      </c>
      <c r="T14" s="38" t="s">
        <v>859</v>
      </c>
      <c r="U14" s="38" t="s">
        <v>860</v>
      </c>
      <c r="V14" s="38" t="s">
        <v>861</v>
      </c>
      <c r="W14" s="38" t="s">
        <v>862</v>
      </c>
      <c r="X14" s="38" t="s">
        <v>863</v>
      </c>
      <c r="Y14" s="38" t="s">
        <v>864</v>
      </c>
      <c r="Z14" s="38" t="s">
        <v>865</v>
      </c>
      <c r="AA14" s="38" t="s">
        <v>866</v>
      </c>
      <c r="AB14" s="38" t="s">
        <v>867</v>
      </c>
      <c r="AC14" s="38" t="s">
        <v>868</v>
      </c>
      <c r="AD14" s="38" t="s">
        <v>846</v>
      </c>
      <c r="AE14" s="38" t="s">
        <v>869</v>
      </c>
      <c r="AF14" s="38" t="s">
        <v>870</v>
      </c>
      <c r="AG14" s="38" t="s">
        <v>871</v>
      </c>
      <c r="AH14" s="38" t="s">
        <v>872</v>
      </c>
      <c r="AI14" s="38" t="s">
        <v>873</v>
      </c>
      <c r="AJ14" s="38" t="s">
        <v>874</v>
      </c>
      <c r="AK14" s="38" t="s">
        <v>875</v>
      </c>
      <c r="AL14" s="38" t="s">
        <v>876</v>
      </c>
      <c r="AM14" s="38" t="s">
        <v>877</v>
      </c>
      <c r="AN14" s="38" t="s">
        <v>878</v>
      </c>
      <c r="AO14" s="38" t="s">
        <v>879</v>
      </c>
      <c r="AP14" s="38" t="s">
        <v>880</v>
      </c>
      <c r="AQ14" s="38" t="s">
        <v>881</v>
      </c>
      <c r="AR14" s="38" t="s">
        <v>882</v>
      </c>
      <c r="AS14" s="38" t="s">
        <v>883</v>
      </c>
      <c r="AT14" s="38" t="s">
        <v>884</v>
      </c>
      <c r="AU14" s="38" t="s">
        <v>885</v>
      </c>
      <c r="AV14" s="38" t="s">
        <v>886</v>
      </c>
      <c r="AW14" s="38" t="s">
        <v>887</v>
      </c>
      <c r="AX14" s="38" t="s">
        <v>888</v>
      </c>
      <c r="AY14" s="38" t="s">
        <v>889</v>
      </c>
      <c r="AZ14" s="38" t="s">
        <v>860</v>
      </c>
      <c r="BA14" s="38" t="s">
        <v>869</v>
      </c>
      <c r="BB14" t="s">
        <v>890</v>
      </c>
      <c r="BC14" t="s">
        <v>891</v>
      </c>
      <c r="BD14" t="s">
        <v>892</v>
      </c>
      <c r="BE14" t="s">
        <v>893</v>
      </c>
      <c r="BF14" t="s">
        <v>894</v>
      </c>
      <c r="BG14" t="s">
        <v>895</v>
      </c>
      <c r="BH14" t="s">
        <v>896</v>
      </c>
      <c r="BI14" t="s">
        <v>897</v>
      </c>
    </row>
    <row r="15" spans="1:61">
      <c r="A15" t="s">
        <v>950</v>
      </c>
      <c r="B15" s="38" t="s">
        <v>898</v>
      </c>
      <c r="C15" s="38" t="s">
        <v>899</v>
      </c>
      <c r="D15" s="38" t="s">
        <v>900</v>
      </c>
      <c r="E15" s="38" t="s">
        <v>901</v>
      </c>
      <c r="F15" s="38" t="s">
        <v>902</v>
      </c>
      <c r="G15" s="38" t="s">
        <v>903</v>
      </c>
      <c r="H15" s="38" t="s">
        <v>904</v>
      </c>
      <c r="I15" s="38" t="s">
        <v>905</v>
      </c>
      <c r="J15" s="38" t="s">
        <v>906</v>
      </c>
      <c r="K15" s="38" t="s">
        <v>907</v>
      </c>
      <c r="L15" s="38" t="s">
        <v>908</v>
      </c>
      <c r="M15" s="38" t="s">
        <v>909</v>
      </c>
      <c r="N15" s="38" t="s">
        <v>910</v>
      </c>
      <c r="O15" s="38" t="s">
        <v>911</v>
      </c>
      <c r="P15" s="38" t="s">
        <v>912</v>
      </c>
      <c r="Q15" s="38" t="s">
        <v>913</v>
      </c>
      <c r="R15" s="38" t="s">
        <v>914</v>
      </c>
      <c r="S15" s="38" t="s">
        <v>915</v>
      </c>
      <c r="T15" s="38" t="s">
        <v>916</v>
      </c>
      <c r="U15" s="38" t="s">
        <v>917</v>
      </c>
      <c r="V15" s="38" t="s">
        <v>918</v>
      </c>
      <c r="W15" s="38" t="s">
        <v>919</v>
      </c>
      <c r="X15" s="38" t="s">
        <v>920</v>
      </c>
      <c r="Y15" s="38" t="s">
        <v>921</v>
      </c>
      <c r="Z15" s="38" t="s">
        <v>922</v>
      </c>
      <c r="AA15" s="38" t="s">
        <v>923</v>
      </c>
      <c r="AB15" s="38" t="s">
        <v>924</v>
      </c>
      <c r="AC15" s="38" t="s">
        <v>925</v>
      </c>
      <c r="AD15" s="38" t="s">
        <v>926</v>
      </c>
      <c r="AE15" s="38" t="s">
        <v>927</v>
      </c>
      <c r="AF15" s="38" t="s">
        <v>928</v>
      </c>
      <c r="AG15" s="38" t="s">
        <v>929</v>
      </c>
      <c r="AH15" s="38" t="s">
        <v>930</v>
      </c>
      <c r="AI15" s="38" t="s">
        <v>931</v>
      </c>
      <c r="AJ15" s="38" t="s">
        <v>932</v>
      </c>
      <c r="AK15" s="38" t="s">
        <v>933</v>
      </c>
      <c r="AL15" s="38" t="s">
        <v>934</v>
      </c>
      <c r="AM15" s="38" t="s">
        <v>935</v>
      </c>
      <c r="AN15" s="38" t="s">
        <v>936</v>
      </c>
      <c r="AO15" s="38" t="s">
        <v>937</v>
      </c>
      <c r="AP15" s="38" t="s">
        <v>938</v>
      </c>
      <c r="AQ15" s="38" t="s">
        <v>939</v>
      </c>
      <c r="AR15" s="38" t="s">
        <v>940</v>
      </c>
      <c r="AS15" s="38" t="s">
        <v>941</v>
      </c>
      <c r="AT15" s="38" t="s">
        <v>942</v>
      </c>
      <c r="AU15" s="38" t="s">
        <v>943</v>
      </c>
      <c r="AV15" s="38" t="s">
        <v>944</v>
      </c>
      <c r="AW15" s="38" t="s">
        <v>945</v>
      </c>
      <c r="AX15" s="38" t="s">
        <v>946</v>
      </c>
      <c r="AY15" s="38" t="s">
        <v>947</v>
      </c>
      <c r="AZ15" s="38" t="s">
        <v>948</v>
      </c>
      <c r="BA15" s="38" t="s">
        <v>949</v>
      </c>
      <c r="BB15" s="39" t="s">
        <v>951</v>
      </c>
      <c r="BC15" s="21" t="s">
        <v>953</v>
      </c>
      <c r="BD15" s="21" t="s">
        <v>952</v>
      </c>
      <c r="BE15" s="22" t="s">
        <v>954</v>
      </c>
      <c r="BF15" s="22" t="s">
        <v>955</v>
      </c>
      <c r="BG15" s="21" t="s">
        <v>956</v>
      </c>
      <c r="BH15" t="s">
        <v>957</v>
      </c>
      <c r="BI15" t="s">
        <v>958</v>
      </c>
    </row>
    <row r="16" spans="1:61">
      <c r="A16" t="s">
        <v>959</v>
      </c>
      <c r="B16" s="38" t="s">
        <v>968</v>
      </c>
      <c r="C16" s="38" t="s">
        <v>969</v>
      </c>
      <c r="D16" s="38" t="s">
        <v>970</v>
      </c>
      <c r="E16" s="38" t="s">
        <v>971</v>
      </c>
      <c r="F16" s="38" t="s">
        <v>972</v>
      </c>
      <c r="G16" s="38" t="s">
        <v>973</v>
      </c>
      <c r="H16" s="38" t="s">
        <v>974</v>
      </c>
      <c r="I16" s="38" t="s">
        <v>975</v>
      </c>
      <c r="J16" s="38" t="s">
        <v>976</v>
      </c>
      <c r="K16" s="38" t="s">
        <v>977</v>
      </c>
      <c r="L16" s="38" t="s">
        <v>973</v>
      </c>
      <c r="M16" s="38" t="s">
        <v>978</v>
      </c>
      <c r="N16" s="38" t="s">
        <v>979</v>
      </c>
      <c r="O16" s="38" t="s">
        <v>980</v>
      </c>
      <c r="P16" s="38" t="s">
        <v>981</v>
      </c>
      <c r="Q16" s="38" t="s">
        <v>982</v>
      </c>
      <c r="R16" s="38" t="s">
        <v>983</v>
      </c>
      <c r="S16" s="38" t="s">
        <v>984</v>
      </c>
      <c r="T16" s="38" t="s">
        <v>985</v>
      </c>
      <c r="U16" s="38" t="s">
        <v>986</v>
      </c>
      <c r="V16" s="38" t="s">
        <v>987</v>
      </c>
      <c r="W16" s="38" t="s">
        <v>988</v>
      </c>
      <c r="X16" s="38" t="s">
        <v>989</v>
      </c>
      <c r="Y16" s="38" t="s">
        <v>990</v>
      </c>
      <c r="Z16" s="38" t="s">
        <v>991</v>
      </c>
      <c r="AA16" s="38" t="s">
        <v>992</v>
      </c>
      <c r="AB16" s="38" t="s">
        <v>993</v>
      </c>
      <c r="AC16" s="38" t="s">
        <v>994</v>
      </c>
      <c r="AD16" s="38" t="s">
        <v>995</v>
      </c>
      <c r="AE16" s="38" t="s">
        <v>996</v>
      </c>
      <c r="AF16" s="38" t="s">
        <v>997</v>
      </c>
      <c r="AG16" s="38" t="s">
        <v>998</v>
      </c>
      <c r="AH16" s="38" t="s">
        <v>999</v>
      </c>
      <c r="AI16" s="38" t="s">
        <v>1000</v>
      </c>
      <c r="AJ16" s="38" t="s">
        <v>1001</v>
      </c>
      <c r="AK16" s="38" t="s">
        <v>1002</v>
      </c>
      <c r="AL16" s="38" t="s">
        <v>1003</v>
      </c>
      <c r="AM16" s="38" t="s">
        <v>1004</v>
      </c>
      <c r="AN16" s="38" t="s">
        <v>1005</v>
      </c>
      <c r="AO16" s="38" t="s">
        <v>1006</v>
      </c>
      <c r="AP16" s="38" t="s">
        <v>1007</v>
      </c>
      <c r="AQ16" s="38" t="s">
        <v>1008</v>
      </c>
      <c r="AR16" s="38" t="s">
        <v>1009</v>
      </c>
      <c r="AS16" s="38" t="s">
        <v>1010</v>
      </c>
      <c r="AT16" s="38" t="s">
        <v>1011</v>
      </c>
      <c r="AU16" s="38" t="s">
        <v>1012</v>
      </c>
      <c r="AV16" s="38" t="s">
        <v>1013</v>
      </c>
      <c r="AW16" s="38" t="s">
        <v>1014</v>
      </c>
      <c r="AX16" s="38" t="s">
        <v>1015</v>
      </c>
      <c r="AY16" s="38" t="s">
        <v>1016</v>
      </c>
      <c r="AZ16" s="38" t="s">
        <v>1017</v>
      </c>
      <c r="BA16" s="38" t="s">
        <v>1018</v>
      </c>
      <c r="BB16" s="19" t="s">
        <v>962</v>
      </c>
      <c r="BC16" t="s">
        <v>966</v>
      </c>
      <c r="BD16" s="20" t="s">
        <v>965</v>
      </c>
      <c r="BE16" t="s">
        <v>967</v>
      </c>
      <c r="BF16" t="s">
        <v>964</v>
      </c>
      <c r="BG16" t="s">
        <v>963</v>
      </c>
      <c r="BH16" t="s">
        <v>961</v>
      </c>
      <c r="BI16" t="s">
        <v>960</v>
      </c>
    </row>
    <row r="17" spans="1:61">
      <c r="A17" t="s">
        <v>1071</v>
      </c>
      <c r="B17" s="38" t="s">
        <v>1019</v>
      </c>
      <c r="C17" s="38" t="s">
        <v>1020</v>
      </c>
      <c r="D17" s="38" t="s">
        <v>1021</v>
      </c>
      <c r="E17" s="38" t="s">
        <v>1022</v>
      </c>
      <c r="F17" s="38" t="s">
        <v>1023</v>
      </c>
      <c r="G17" s="38" t="s">
        <v>1024</v>
      </c>
      <c r="H17" s="38" t="s">
        <v>1025</v>
      </c>
      <c r="I17" s="38" t="s">
        <v>1026</v>
      </c>
      <c r="J17" s="38" t="s">
        <v>1027</v>
      </c>
      <c r="K17" s="38" t="s">
        <v>1028</v>
      </c>
      <c r="L17" s="38" t="s">
        <v>1029</v>
      </c>
      <c r="M17" s="38" t="s">
        <v>1030</v>
      </c>
      <c r="N17" s="38" t="s">
        <v>1031</v>
      </c>
      <c r="O17" s="38" t="s">
        <v>1032</v>
      </c>
      <c r="P17" s="38" t="s">
        <v>1033</v>
      </c>
      <c r="Q17" s="38" t="s">
        <v>1034</v>
      </c>
      <c r="R17" s="38" t="s">
        <v>1035</v>
      </c>
      <c r="S17" s="38" t="s">
        <v>1036</v>
      </c>
      <c r="T17" s="38" t="s">
        <v>1037</v>
      </c>
      <c r="U17" s="38" t="s">
        <v>1038</v>
      </c>
      <c r="V17" s="38" t="s">
        <v>1039</v>
      </c>
      <c r="W17" s="38" t="s">
        <v>1040</v>
      </c>
      <c r="X17" s="38" t="s">
        <v>1041</v>
      </c>
      <c r="Y17" s="38" t="s">
        <v>1042</v>
      </c>
      <c r="Z17" s="38" t="s">
        <v>1043</v>
      </c>
      <c r="AA17" s="38" t="s">
        <v>1044</v>
      </c>
      <c r="AB17" s="38" t="s">
        <v>1045</v>
      </c>
      <c r="AC17" s="38" t="s">
        <v>1046</v>
      </c>
      <c r="AD17" s="38" t="s">
        <v>1047</v>
      </c>
      <c r="AE17" s="38" t="s">
        <v>1048</v>
      </c>
      <c r="AF17" s="38" t="s">
        <v>1049</v>
      </c>
      <c r="AG17" s="38" t="s">
        <v>1050</v>
      </c>
      <c r="AH17" s="38" t="s">
        <v>1051</v>
      </c>
      <c r="AI17" s="38" t="s">
        <v>1052</v>
      </c>
      <c r="AJ17" s="38" t="s">
        <v>1053</v>
      </c>
      <c r="AK17" s="38" t="s">
        <v>1054</v>
      </c>
      <c r="AL17" s="38" t="s">
        <v>1055</v>
      </c>
      <c r="AM17" s="38" t="s">
        <v>1056</v>
      </c>
      <c r="AN17" s="38" t="s">
        <v>1057</v>
      </c>
      <c r="AO17" s="38" t="s">
        <v>1058</v>
      </c>
      <c r="AP17" s="38" t="s">
        <v>1059</v>
      </c>
      <c r="AQ17" s="38" t="s">
        <v>1060</v>
      </c>
      <c r="AR17" s="38" t="s">
        <v>1061</v>
      </c>
      <c r="AS17" s="38" t="s">
        <v>1062</v>
      </c>
      <c r="AT17" s="38" t="s">
        <v>1063</v>
      </c>
      <c r="AU17" s="38" t="s">
        <v>1064</v>
      </c>
      <c r="AV17" s="38" t="s">
        <v>1065</v>
      </c>
      <c r="AW17" s="38" t="s">
        <v>1066</v>
      </c>
      <c r="AX17" s="38" t="s">
        <v>1067</v>
      </c>
      <c r="AY17" s="38" t="s">
        <v>1068</v>
      </c>
      <c r="AZ17" s="38" t="s">
        <v>1069</v>
      </c>
      <c r="BA17" s="38" t="s">
        <v>1070</v>
      </c>
      <c r="BB17" s="38" t="s">
        <v>1072</v>
      </c>
      <c r="BC17" t="s">
        <v>1073</v>
      </c>
      <c r="BD17" s="20" t="s">
        <v>1074</v>
      </c>
      <c r="BE17" t="s">
        <v>1075</v>
      </c>
      <c r="BF17" t="s">
        <v>1076</v>
      </c>
      <c r="BG17" t="s">
        <v>1077</v>
      </c>
      <c r="BH17" t="s">
        <v>1078</v>
      </c>
      <c r="BI17" t="s">
        <v>1079</v>
      </c>
    </row>
    <row r="18" spans="1:61">
      <c r="A18" t="s">
        <v>1080</v>
      </c>
      <c r="B18" s="38" t="s">
        <v>1081</v>
      </c>
      <c r="C18" s="38" t="s">
        <v>1082</v>
      </c>
      <c r="D18" s="38" t="s">
        <v>1083</v>
      </c>
      <c r="E18" s="38" t="s">
        <v>1084</v>
      </c>
      <c r="F18" s="38" t="s">
        <v>1085</v>
      </c>
      <c r="G18" s="38" t="s">
        <v>1086</v>
      </c>
      <c r="H18" s="38" t="s">
        <v>1087</v>
      </c>
      <c r="I18" s="38" t="s">
        <v>1088</v>
      </c>
      <c r="J18" s="38" t="s">
        <v>1089</v>
      </c>
      <c r="K18" s="38" t="s">
        <v>1090</v>
      </c>
      <c r="L18" s="38" t="s">
        <v>1086</v>
      </c>
      <c r="M18" s="38" t="s">
        <v>1091</v>
      </c>
      <c r="N18" s="38" t="s">
        <v>1092</v>
      </c>
      <c r="O18" s="38" t="s">
        <v>1093</v>
      </c>
      <c r="P18" s="38" t="s">
        <v>1094</v>
      </c>
      <c r="Q18" s="38" t="s">
        <v>1095</v>
      </c>
      <c r="R18" s="38" t="s">
        <v>1096</v>
      </c>
      <c r="S18" s="38" t="s">
        <v>1097</v>
      </c>
      <c r="T18" s="38" t="s">
        <v>1098</v>
      </c>
      <c r="U18" s="38" t="s">
        <v>1099</v>
      </c>
      <c r="V18" s="38" t="s">
        <v>1100</v>
      </c>
      <c r="W18" s="38" t="s">
        <v>1101</v>
      </c>
      <c r="X18" s="38" t="s">
        <v>1102</v>
      </c>
      <c r="Y18" s="38" t="s">
        <v>1103</v>
      </c>
      <c r="Z18" s="38" t="s">
        <v>1104</v>
      </c>
      <c r="AA18" s="38" t="s">
        <v>1105</v>
      </c>
      <c r="AB18" s="38" t="s">
        <v>1106</v>
      </c>
      <c r="AC18" s="38" t="s">
        <v>1082</v>
      </c>
      <c r="AD18" s="38" t="s">
        <v>1107</v>
      </c>
      <c r="AE18" s="38" t="s">
        <v>1108</v>
      </c>
      <c r="AF18" s="38" t="s">
        <v>1109</v>
      </c>
      <c r="AG18" s="38" t="s">
        <v>1110</v>
      </c>
      <c r="AH18" s="38" t="s">
        <v>1111</v>
      </c>
      <c r="AI18" s="38" t="s">
        <v>1112</v>
      </c>
      <c r="AJ18" s="38" t="s">
        <v>1113</v>
      </c>
      <c r="AK18" s="38" t="s">
        <v>1114</v>
      </c>
      <c r="AL18" s="38" t="s">
        <v>1115</v>
      </c>
      <c r="AM18" s="38" t="s">
        <v>1116</v>
      </c>
      <c r="AN18" s="38" t="s">
        <v>1117</v>
      </c>
      <c r="AO18" s="38" t="s">
        <v>1118</v>
      </c>
      <c r="AP18" s="38" t="s">
        <v>1119</v>
      </c>
      <c r="AQ18" s="38" t="s">
        <v>1120</v>
      </c>
      <c r="AR18" s="38" t="s">
        <v>1121</v>
      </c>
      <c r="AS18" s="38" t="s">
        <v>1122</v>
      </c>
      <c r="AT18" s="38" t="s">
        <v>1123</v>
      </c>
      <c r="AU18" s="38" t="s">
        <v>1124</v>
      </c>
      <c r="AV18" s="38" t="s">
        <v>1125</v>
      </c>
      <c r="AW18" s="38" t="s">
        <v>1126</v>
      </c>
      <c r="AX18" s="38" t="s">
        <v>1127</v>
      </c>
      <c r="AY18" s="38" t="s">
        <v>1128</v>
      </c>
      <c r="AZ18" s="38" t="s">
        <v>1129</v>
      </c>
      <c r="BA18" s="38" t="s">
        <v>1130</v>
      </c>
      <c r="BB18" t="s">
        <v>1131</v>
      </c>
      <c r="BC18" t="s">
        <v>1132</v>
      </c>
      <c r="BD18" t="s">
        <v>1133</v>
      </c>
      <c r="BE18" t="s">
        <v>1134</v>
      </c>
      <c r="BF18" t="s">
        <v>1136</v>
      </c>
      <c r="BG18" t="s">
        <v>1135</v>
      </c>
      <c r="BH18" t="s">
        <v>1137</v>
      </c>
      <c r="BI18" t="s">
        <v>1138</v>
      </c>
    </row>
    <row r="19" spans="1:61">
      <c r="A19" t="s">
        <v>1139</v>
      </c>
      <c r="B19" s="38" t="s">
        <v>1140</v>
      </c>
      <c r="C19" s="38" t="s">
        <v>1141</v>
      </c>
      <c r="D19" s="38" t="s">
        <v>1142</v>
      </c>
      <c r="E19" s="38" t="s">
        <v>1143</v>
      </c>
      <c r="F19" s="38" t="s">
        <v>1144</v>
      </c>
      <c r="G19" s="38" t="s">
        <v>1145</v>
      </c>
      <c r="H19" s="38" t="s">
        <v>1146</v>
      </c>
      <c r="I19" s="38" t="s">
        <v>1147</v>
      </c>
      <c r="J19" s="38" t="s">
        <v>1148</v>
      </c>
      <c r="K19" s="38" t="s">
        <v>1149</v>
      </c>
      <c r="L19" s="38" t="s">
        <v>1150</v>
      </c>
      <c r="M19" s="38" t="s">
        <v>1151</v>
      </c>
      <c r="N19" s="38" t="s">
        <v>1152</v>
      </c>
      <c r="O19" s="38" t="s">
        <v>1151</v>
      </c>
      <c r="P19" s="38" t="s">
        <v>1153</v>
      </c>
      <c r="Q19" s="38" t="s">
        <v>1154</v>
      </c>
      <c r="R19" s="38" t="s">
        <v>1155</v>
      </c>
      <c r="S19" s="38" t="s">
        <v>1156</v>
      </c>
      <c r="T19" s="38" t="s">
        <v>1157</v>
      </c>
      <c r="U19" s="38" t="s">
        <v>1158</v>
      </c>
      <c r="V19" s="38" t="s">
        <v>1159</v>
      </c>
      <c r="W19" s="38" t="s">
        <v>1160</v>
      </c>
      <c r="X19" s="38" t="s">
        <v>1161</v>
      </c>
      <c r="Y19" s="38" t="s">
        <v>1162</v>
      </c>
      <c r="Z19" s="38" t="s">
        <v>1163</v>
      </c>
      <c r="AA19" s="38" t="s">
        <v>1164</v>
      </c>
      <c r="AB19" s="38" t="s">
        <v>1165</v>
      </c>
      <c r="AC19" s="38" t="s">
        <v>1166</v>
      </c>
      <c r="AD19" s="38" t="s">
        <v>1167</v>
      </c>
      <c r="AE19" s="38" t="s">
        <v>1168</v>
      </c>
      <c r="AF19" s="38" t="s">
        <v>1169</v>
      </c>
      <c r="AG19" s="38" t="s">
        <v>1170</v>
      </c>
      <c r="AH19" s="38" t="s">
        <v>1171</v>
      </c>
      <c r="AI19" s="38" t="s">
        <v>1172</v>
      </c>
      <c r="AJ19" s="38" t="s">
        <v>1173</v>
      </c>
      <c r="AK19" s="38" t="s">
        <v>1174</v>
      </c>
      <c r="AL19" s="38" t="s">
        <v>1175</v>
      </c>
      <c r="AM19" s="38" t="s">
        <v>1176</v>
      </c>
      <c r="AN19" s="38" t="s">
        <v>1177</v>
      </c>
      <c r="AO19" s="38" t="s">
        <v>1178</v>
      </c>
      <c r="AP19" s="38" t="s">
        <v>1179</v>
      </c>
      <c r="AQ19" s="38" t="s">
        <v>1180</v>
      </c>
      <c r="AR19" s="38" t="s">
        <v>1181</v>
      </c>
      <c r="AS19" s="38" t="s">
        <v>1182</v>
      </c>
      <c r="AT19" s="38" t="s">
        <v>1183</v>
      </c>
      <c r="AU19" s="38" t="s">
        <v>1184</v>
      </c>
      <c r="AV19" s="38" t="s">
        <v>1185</v>
      </c>
      <c r="AW19" s="38" t="s">
        <v>1186</v>
      </c>
      <c r="AX19" s="38" t="s">
        <v>1187</v>
      </c>
      <c r="AY19" s="38" t="s">
        <v>1188</v>
      </c>
      <c r="AZ19" s="38" t="s">
        <v>1189</v>
      </c>
      <c r="BA19" s="38" t="s">
        <v>1190</v>
      </c>
      <c r="BB19" s="20" t="s">
        <v>1191</v>
      </c>
      <c r="BC19" t="s">
        <v>1192</v>
      </c>
      <c r="BD19" t="s">
        <v>1193</v>
      </c>
      <c r="BE19" t="s">
        <v>1194</v>
      </c>
      <c r="BF19" t="s">
        <v>1195</v>
      </c>
      <c r="BG19" t="s">
        <v>1196</v>
      </c>
      <c r="BH19" t="s">
        <v>1197</v>
      </c>
      <c r="BI19" t="s">
        <v>1198</v>
      </c>
    </row>
    <row r="20" spans="1:61">
      <c r="A20" t="s">
        <v>1215</v>
      </c>
      <c r="B20" s="38" t="s">
        <v>1261</v>
      </c>
      <c r="C20" s="38" t="s">
        <v>1216</v>
      </c>
      <c r="D20" s="38" t="s">
        <v>1217</v>
      </c>
      <c r="E20" s="38" t="s">
        <v>1218</v>
      </c>
      <c r="F20" s="38" t="s">
        <v>1219</v>
      </c>
      <c r="G20" s="38" t="s">
        <v>1220</v>
      </c>
      <c r="H20" s="38" t="s">
        <v>1221</v>
      </c>
      <c r="I20" s="38" t="s">
        <v>1222</v>
      </c>
      <c r="J20" s="38" t="s">
        <v>1223</v>
      </c>
      <c r="K20" s="38" t="s">
        <v>1224</v>
      </c>
      <c r="L20" s="38" t="s">
        <v>1220</v>
      </c>
      <c r="M20" s="38" t="s">
        <v>1225</v>
      </c>
      <c r="N20" s="38" t="s">
        <v>1226</v>
      </c>
      <c r="O20" s="38" t="s">
        <v>1227</v>
      </c>
      <c r="P20" s="38" t="s">
        <v>1228</v>
      </c>
      <c r="Q20" s="38" t="s">
        <v>1229</v>
      </c>
      <c r="R20" s="38" t="s">
        <v>1230</v>
      </c>
      <c r="S20" s="38" t="s">
        <v>1231</v>
      </c>
      <c r="T20" s="38" t="s">
        <v>1232</v>
      </c>
      <c r="U20" s="38" t="s">
        <v>1233</v>
      </c>
      <c r="V20" s="38" t="s">
        <v>1234</v>
      </c>
      <c r="W20" s="38" t="s">
        <v>1262</v>
      </c>
      <c r="X20" s="38" t="s">
        <v>1235</v>
      </c>
      <c r="Y20" s="38" t="s">
        <v>1236</v>
      </c>
      <c r="Z20" s="38" t="s">
        <v>1237</v>
      </c>
      <c r="AA20" s="38" t="s">
        <v>1238</v>
      </c>
      <c r="AB20" s="38" t="s">
        <v>1239</v>
      </c>
      <c r="AC20" s="38" t="s">
        <v>1216</v>
      </c>
      <c r="AD20" s="38" t="s">
        <v>1240</v>
      </c>
      <c r="AE20" s="38" t="s">
        <v>1241</v>
      </c>
      <c r="AF20" s="38" t="s">
        <v>1242</v>
      </c>
      <c r="AG20" s="38" t="s">
        <v>1216</v>
      </c>
      <c r="AH20" s="38" t="s">
        <v>1243</v>
      </c>
      <c r="AI20" s="38" t="s">
        <v>1244</v>
      </c>
      <c r="AJ20" s="38" t="s">
        <v>1245</v>
      </c>
      <c r="AK20" s="38" t="s">
        <v>1246</v>
      </c>
      <c r="AL20" s="38" t="s">
        <v>1247</v>
      </c>
      <c r="AM20" s="38" t="s">
        <v>1248</v>
      </c>
      <c r="AN20" s="38" t="s">
        <v>2202</v>
      </c>
      <c r="AO20" t="s">
        <v>2203</v>
      </c>
      <c r="AP20" s="38" t="s">
        <v>1249</v>
      </c>
      <c r="AQ20" s="38" t="s">
        <v>1250</v>
      </c>
      <c r="AR20" s="38" t="s">
        <v>1251</v>
      </c>
      <c r="AS20" s="38" t="s">
        <v>1252</v>
      </c>
      <c r="AT20" s="38" t="s">
        <v>1253</v>
      </c>
      <c r="AU20" s="38" t="s">
        <v>1254</v>
      </c>
      <c r="AV20" s="38" t="s">
        <v>1255</v>
      </c>
      <c r="AW20" s="38" t="s">
        <v>1256</v>
      </c>
      <c r="AX20" s="38" t="s">
        <v>1257</v>
      </c>
      <c r="AY20" s="38" t="s">
        <v>1258</v>
      </c>
      <c r="AZ20" s="38" t="s">
        <v>1259</v>
      </c>
      <c r="BA20" s="38" t="s">
        <v>1260</v>
      </c>
      <c r="BB20" s="38" t="s">
        <v>1263</v>
      </c>
      <c r="BC20" t="s">
        <v>1265</v>
      </c>
      <c r="BD20" t="s">
        <v>1264</v>
      </c>
      <c r="BE20" t="s">
        <v>1266</v>
      </c>
      <c r="BF20" t="s">
        <v>1267</v>
      </c>
      <c r="BG20" t="s">
        <v>1268</v>
      </c>
      <c r="BH20" t="s">
        <v>2198</v>
      </c>
      <c r="BI20" t="s">
        <v>2199</v>
      </c>
    </row>
    <row r="21" spans="1:61">
      <c r="A21" t="s">
        <v>1293</v>
      </c>
      <c r="B21" s="38" t="s">
        <v>1294</v>
      </c>
      <c r="C21" s="38" t="s">
        <v>1295</v>
      </c>
      <c r="D21" s="38" t="s">
        <v>1296</v>
      </c>
      <c r="E21" s="38" t="s">
        <v>1297</v>
      </c>
      <c r="F21" s="38" t="s">
        <v>1298</v>
      </c>
      <c r="G21" s="38" t="s">
        <v>1299</v>
      </c>
      <c r="H21" s="38" t="s">
        <v>1300</v>
      </c>
      <c r="I21" s="38" t="s">
        <v>1301</v>
      </c>
      <c r="J21" s="38" t="s">
        <v>1302</v>
      </c>
      <c r="K21" s="38" t="s">
        <v>1303</v>
      </c>
      <c r="L21" s="38" t="s">
        <v>1304</v>
      </c>
      <c r="M21" s="38" t="s">
        <v>1305</v>
      </c>
      <c r="N21" s="38" t="s">
        <v>1306</v>
      </c>
      <c r="O21" s="38" t="s">
        <v>1307</v>
      </c>
      <c r="P21" s="38" t="s">
        <v>1308</v>
      </c>
      <c r="Q21" s="38" t="s">
        <v>1309</v>
      </c>
      <c r="R21" s="38" t="s">
        <v>1310</v>
      </c>
      <c r="S21" s="38" t="s">
        <v>1311</v>
      </c>
      <c r="T21" s="38" t="s">
        <v>1312</v>
      </c>
      <c r="U21" s="38" t="s">
        <v>1313</v>
      </c>
      <c r="V21" s="38" t="s">
        <v>1314</v>
      </c>
      <c r="W21" s="38" t="s">
        <v>1315</v>
      </c>
      <c r="X21" s="38" t="s">
        <v>1316</v>
      </c>
      <c r="Y21" s="38" t="s">
        <v>1317</v>
      </c>
      <c r="Z21" s="38" t="s">
        <v>1318</v>
      </c>
      <c r="AA21" s="38" t="s">
        <v>1319</v>
      </c>
      <c r="AB21" s="38" t="s">
        <v>1320</v>
      </c>
      <c r="AC21" s="38" t="s">
        <v>1321</v>
      </c>
      <c r="AD21" s="38" t="s">
        <v>1322</v>
      </c>
      <c r="AE21" s="38" t="s">
        <v>1323</v>
      </c>
      <c r="AF21" s="38" t="s">
        <v>1324</v>
      </c>
      <c r="AG21" s="38" t="s">
        <v>1325</v>
      </c>
      <c r="AH21" s="38" t="s">
        <v>1326</v>
      </c>
      <c r="AI21" s="38" t="s">
        <v>1327</v>
      </c>
      <c r="AJ21" s="38" t="s">
        <v>1328</v>
      </c>
      <c r="AK21" s="38" t="s">
        <v>1329</v>
      </c>
      <c r="AL21" s="38" t="s">
        <v>1330</v>
      </c>
      <c r="AM21" s="38" t="s">
        <v>1331</v>
      </c>
      <c r="AN21" s="38" t="s">
        <v>1332</v>
      </c>
      <c r="AO21" s="38" t="s">
        <v>1333</v>
      </c>
      <c r="AP21" s="38" t="s">
        <v>1334</v>
      </c>
      <c r="AQ21" s="38" t="s">
        <v>1335</v>
      </c>
      <c r="AR21" s="38" t="s">
        <v>1336</v>
      </c>
      <c r="AS21" s="38" t="s">
        <v>1337</v>
      </c>
      <c r="AT21" s="38" t="s">
        <v>1338</v>
      </c>
      <c r="AU21" s="38" t="s">
        <v>1339</v>
      </c>
      <c r="AV21" s="38" t="s">
        <v>1340</v>
      </c>
      <c r="AW21" s="38" t="s">
        <v>1341</v>
      </c>
      <c r="AX21" s="38" t="s">
        <v>1342</v>
      </c>
      <c r="AY21" s="38" t="s">
        <v>1343</v>
      </c>
      <c r="AZ21" s="38" t="s">
        <v>1344</v>
      </c>
      <c r="BA21" s="38" t="s">
        <v>1345</v>
      </c>
      <c r="BB21" s="21" t="s">
        <v>1346</v>
      </c>
      <c r="BC21" t="s">
        <v>1347</v>
      </c>
      <c r="BD21" t="s">
        <v>1348</v>
      </c>
      <c r="BE21" t="s">
        <v>1349</v>
      </c>
      <c r="BF21" t="s">
        <v>1350</v>
      </c>
      <c r="BG21" t="s">
        <v>1351</v>
      </c>
      <c r="BH21" t="s">
        <v>1352</v>
      </c>
      <c r="BI21" t="s">
        <v>1353</v>
      </c>
    </row>
    <row r="22" spans="1:61">
      <c r="A22" t="s">
        <v>1355</v>
      </c>
      <c r="B22" s="38" t="s">
        <v>1356</v>
      </c>
      <c r="C22" s="38" t="s">
        <v>1357</v>
      </c>
      <c r="D22" s="38" t="s">
        <v>1358</v>
      </c>
      <c r="E22" s="38" t="s">
        <v>1359</v>
      </c>
      <c r="F22" s="38" t="s">
        <v>1360</v>
      </c>
      <c r="G22" s="38" t="s">
        <v>1361</v>
      </c>
      <c r="H22" s="38" t="s">
        <v>579</v>
      </c>
      <c r="I22" s="38" t="s">
        <v>1362</v>
      </c>
      <c r="J22" s="38" t="s">
        <v>1363</v>
      </c>
      <c r="K22" s="38" t="s">
        <v>1364</v>
      </c>
      <c r="L22" s="38" t="s">
        <v>583</v>
      </c>
      <c r="M22" s="38" t="s">
        <v>1357</v>
      </c>
      <c r="N22" s="38" t="s">
        <v>1365</v>
      </c>
      <c r="O22" s="38" t="s">
        <v>1366</v>
      </c>
      <c r="P22" s="38" t="s">
        <v>1367</v>
      </c>
      <c r="Q22" s="38" t="s">
        <v>1368</v>
      </c>
      <c r="R22" s="38" t="s">
        <v>589</v>
      </c>
      <c r="S22" s="38" t="s">
        <v>1369</v>
      </c>
      <c r="T22" s="38" t="s">
        <v>1370</v>
      </c>
      <c r="U22" s="38" t="s">
        <v>1371</v>
      </c>
      <c r="V22" s="38" t="s">
        <v>1372</v>
      </c>
      <c r="W22" s="38" t="s">
        <v>1373</v>
      </c>
      <c r="X22" s="38" t="s">
        <v>595</v>
      </c>
      <c r="Y22" s="38" t="s">
        <v>1374</v>
      </c>
      <c r="Z22" s="38" t="s">
        <v>1375</v>
      </c>
      <c r="AA22" s="38" t="s">
        <v>1376</v>
      </c>
      <c r="AB22" s="38" t="s">
        <v>599</v>
      </c>
      <c r="AC22" s="38" t="s">
        <v>1377</v>
      </c>
      <c r="AD22" s="38" t="s">
        <v>1378</v>
      </c>
      <c r="AE22" s="38" t="s">
        <v>1379</v>
      </c>
      <c r="AF22" s="38" t="s">
        <v>1380</v>
      </c>
      <c r="AG22" s="38" t="s">
        <v>574</v>
      </c>
      <c r="AH22" s="38" t="s">
        <v>1381</v>
      </c>
      <c r="AI22" s="38" t="s">
        <v>1382</v>
      </c>
      <c r="AJ22" s="38" t="s">
        <v>1383</v>
      </c>
      <c r="AK22" s="38" t="s">
        <v>1384</v>
      </c>
      <c r="AL22" s="38" t="s">
        <v>1385</v>
      </c>
      <c r="AM22" s="38" t="s">
        <v>1386</v>
      </c>
      <c r="AN22" s="38" t="s">
        <v>1387</v>
      </c>
      <c r="AO22" s="38" t="s">
        <v>1388</v>
      </c>
      <c r="AP22" s="38" t="s">
        <v>613</v>
      </c>
      <c r="AQ22" s="38" t="s">
        <v>1389</v>
      </c>
      <c r="AR22" s="38" t="s">
        <v>1390</v>
      </c>
      <c r="AS22" s="38" t="s">
        <v>1391</v>
      </c>
      <c r="AT22" s="38" t="s">
        <v>1392</v>
      </c>
      <c r="AU22" s="38" t="s">
        <v>1393</v>
      </c>
      <c r="AV22" s="38" t="s">
        <v>586</v>
      </c>
      <c r="AW22" s="38" t="s">
        <v>585</v>
      </c>
      <c r="AX22" s="38" t="s">
        <v>1394</v>
      </c>
      <c r="AY22" s="38" t="s">
        <v>1395</v>
      </c>
      <c r="AZ22" s="38" t="s">
        <v>623</v>
      </c>
      <c r="BA22" s="38" t="s">
        <v>624</v>
      </c>
      <c r="BB22" t="s">
        <v>1396</v>
      </c>
      <c r="BC22" t="s">
        <v>626</v>
      </c>
      <c r="BD22" t="s">
        <v>1397</v>
      </c>
      <c r="BE22" t="s">
        <v>1398</v>
      </c>
      <c r="BF22" t="s">
        <v>1401</v>
      </c>
      <c r="BG22" t="s">
        <v>1402</v>
      </c>
      <c r="BH22" t="s">
        <v>1399</v>
      </c>
      <c r="BI22" t="s">
        <v>1400</v>
      </c>
    </row>
    <row r="23" spans="1:61">
      <c r="A23" t="s">
        <v>1403</v>
      </c>
      <c r="B23" s="38" t="s">
        <v>1454</v>
      </c>
      <c r="C23" s="38" t="s">
        <v>1404</v>
      </c>
      <c r="D23" s="38" t="s">
        <v>1405</v>
      </c>
      <c r="E23" s="38" t="s">
        <v>1406</v>
      </c>
      <c r="F23" s="38" t="s">
        <v>1407</v>
      </c>
      <c r="G23" s="38" t="s">
        <v>1408</v>
      </c>
      <c r="H23" s="38" t="s">
        <v>1409</v>
      </c>
      <c r="I23" s="38" t="s">
        <v>1410</v>
      </c>
      <c r="J23" s="38" t="s">
        <v>1411</v>
      </c>
      <c r="K23" s="38" t="s">
        <v>1412</v>
      </c>
      <c r="L23" s="38" t="s">
        <v>1413</v>
      </c>
      <c r="M23" s="38" t="s">
        <v>1455</v>
      </c>
      <c r="N23" s="38" t="s">
        <v>1415</v>
      </c>
      <c r="O23" s="38" t="s">
        <v>1414</v>
      </c>
      <c r="P23" s="38" t="s">
        <v>1416</v>
      </c>
      <c r="Q23" s="38" t="s">
        <v>1417</v>
      </c>
      <c r="R23" s="38" t="s">
        <v>1418</v>
      </c>
      <c r="S23" s="38" t="s">
        <v>1419</v>
      </c>
      <c r="T23" s="38" t="s">
        <v>1420</v>
      </c>
      <c r="U23" s="38" t="s">
        <v>1421</v>
      </c>
      <c r="V23" s="38" t="s">
        <v>1422</v>
      </c>
      <c r="W23" s="38" t="s">
        <v>1423</v>
      </c>
      <c r="X23" s="38" t="s">
        <v>1424</v>
      </c>
      <c r="Y23" s="38" t="s">
        <v>1425</v>
      </c>
      <c r="Z23" s="38" t="s">
        <v>1426</v>
      </c>
      <c r="AA23" s="38" t="s">
        <v>1427</v>
      </c>
      <c r="AB23" s="38" t="s">
        <v>1428</v>
      </c>
      <c r="AC23" s="38" t="s">
        <v>1429</v>
      </c>
      <c r="AD23" s="38" t="s">
        <v>1430</v>
      </c>
      <c r="AE23" s="38" t="s">
        <v>1431</v>
      </c>
      <c r="AF23" s="38" t="s">
        <v>1432</v>
      </c>
      <c r="AG23" s="38" t="s">
        <v>1412</v>
      </c>
      <c r="AH23" s="38" t="s">
        <v>1433</v>
      </c>
      <c r="AI23" s="38" t="s">
        <v>1434</v>
      </c>
      <c r="AJ23" s="38" t="s">
        <v>1435</v>
      </c>
      <c r="AK23" s="38" t="s">
        <v>1436</v>
      </c>
      <c r="AL23" s="38" t="s">
        <v>1437</v>
      </c>
      <c r="AM23" s="38" t="s">
        <v>1438</v>
      </c>
      <c r="AN23" s="38" t="s">
        <v>1439</v>
      </c>
      <c r="AO23" s="38" t="s">
        <v>1456</v>
      </c>
      <c r="AP23" s="38" t="s">
        <v>1440</v>
      </c>
      <c r="AQ23" s="38" t="s">
        <v>1441</v>
      </c>
      <c r="AR23" s="38" t="s">
        <v>1457</v>
      </c>
      <c r="AS23" s="38" t="s">
        <v>1442</v>
      </c>
      <c r="AT23" s="38" t="s">
        <v>1443</v>
      </c>
      <c r="AU23" s="38" t="s">
        <v>1444</v>
      </c>
      <c r="AV23" s="38" t="s">
        <v>1458</v>
      </c>
      <c r="AW23" s="38" t="s">
        <v>1459</v>
      </c>
      <c r="AX23" s="38" t="s">
        <v>1445</v>
      </c>
      <c r="AY23" s="38" t="s">
        <v>1446</v>
      </c>
      <c r="AZ23" s="38" t="s">
        <v>1460</v>
      </c>
      <c r="BA23" s="38" t="s">
        <v>1447</v>
      </c>
      <c r="BB23" s="128" t="s">
        <v>1448</v>
      </c>
      <c r="BC23" s="128" t="s">
        <v>1449</v>
      </c>
      <c r="BD23" s="128" t="s">
        <v>1450</v>
      </c>
      <c r="BE23" s="129" t="s">
        <v>1451</v>
      </c>
      <c r="BF23" s="129" t="s">
        <v>1461</v>
      </c>
      <c r="BG23" s="128" t="s">
        <v>1462</v>
      </c>
      <c r="BH23" t="s">
        <v>1452</v>
      </c>
      <c r="BI23" t="s">
        <v>1453</v>
      </c>
    </row>
    <row r="24" spans="1:61">
      <c r="A24" t="s">
        <v>1465</v>
      </c>
      <c r="B24" t="s">
        <v>1466</v>
      </c>
      <c r="C24" t="s">
        <v>1467</v>
      </c>
      <c r="D24" t="s">
        <v>1468</v>
      </c>
      <c r="E24" t="s">
        <v>1469</v>
      </c>
      <c r="F24" t="s">
        <v>1470</v>
      </c>
      <c r="G24" t="s">
        <v>1471</v>
      </c>
      <c r="H24" t="s">
        <v>1472</v>
      </c>
      <c r="I24" t="s">
        <v>1473</v>
      </c>
      <c r="J24" t="s">
        <v>1474</v>
      </c>
      <c r="K24" t="s">
        <v>1475</v>
      </c>
      <c r="L24" t="s">
        <v>1476</v>
      </c>
      <c r="M24" t="s">
        <v>1477</v>
      </c>
      <c r="N24" t="s">
        <v>1478</v>
      </c>
      <c r="O24" t="s">
        <v>1479</v>
      </c>
      <c r="P24" t="s">
        <v>1480</v>
      </c>
      <c r="Q24" t="s">
        <v>1481</v>
      </c>
      <c r="R24" t="s">
        <v>1482</v>
      </c>
      <c r="S24" t="s">
        <v>1483</v>
      </c>
      <c r="T24" t="s">
        <v>1484</v>
      </c>
      <c r="U24" t="s">
        <v>1485</v>
      </c>
      <c r="V24" t="s">
        <v>1486</v>
      </c>
      <c r="W24" t="s">
        <v>1487</v>
      </c>
      <c r="X24" t="s">
        <v>1488</v>
      </c>
      <c r="Y24" t="s">
        <v>1489</v>
      </c>
      <c r="Z24" t="s">
        <v>1490</v>
      </c>
      <c r="AA24" t="s">
        <v>1491</v>
      </c>
      <c r="AB24" t="s">
        <v>1492</v>
      </c>
      <c r="AC24" t="s">
        <v>1493</v>
      </c>
      <c r="AD24" t="s">
        <v>1494</v>
      </c>
      <c r="AE24" t="s">
        <v>1495</v>
      </c>
      <c r="AF24" t="s">
        <v>1496</v>
      </c>
      <c r="AG24" t="s">
        <v>1497</v>
      </c>
      <c r="AH24" t="s">
        <v>1498</v>
      </c>
      <c r="AI24" t="s">
        <v>1499</v>
      </c>
      <c r="AJ24" t="s">
        <v>1500</v>
      </c>
      <c r="AK24" t="s">
        <v>1501</v>
      </c>
      <c r="AL24" t="s">
        <v>1502</v>
      </c>
      <c r="AM24" t="s">
        <v>1503</v>
      </c>
      <c r="AN24" t="s">
        <v>1504</v>
      </c>
      <c r="AO24" t="s">
        <v>1505</v>
      </c>
      <c r="AP24" t="s">
        <v>1506</v>
      </c>
      <c r="AQ24" t="s">
        <v>1507</v>
      </c>
      <c r="AR24" t="s">
        <v>1508</v>
      </c>
      <c r="AS24" t="s">
        <v>1509</v>
      </c>
      <c r="AT24" t="s">
        <v>1510</v>
      </c>
      <c r="AU24" t="s">
        <v>1511</v>
      </c>
      <c r="AV24" t="s">
        <v>1512</v>
      </c>
      <c r="AW24" t="s">
        <v>1513</v>
      </c>
      <c r="AX24" t="s">
        <v>1514</v>
      </c>
      <c r="AY24" t="s">
        <v>1515</v>
      </c>
      <c r="AZ24" t="s">
        <v>1516</v>
      </c>
      <c r="BA24" t="s">
        <v>1517</v>
      </c>
      <c r="BB24" s="130" t="s">
        <v>1518</v>
      </c>
      <c r="BC24" t="s">
        <v>1519</v>
      </c>
      <c r="BD24" t="s">
        <v>1520</v>
      </c>
      <c r="BE24" t="s">
        <v>1521</v>
      </c>
      <c r="BF24" t="s">
        <v>1522</v>
      </c>
      <c r="BG24" t="s">
        <v>1523</v>
      </c>
      <c r="BH24" t="s">
        <v>1524</v>
      </c>
      <c r="BI24" t="s">
        <v>1525</v>
      </c>
    </row>
    <row r="25" spans="1:61">
      <c r="A25" t="s">
        <v>1531</v>
      </c>
      <c r="B25" t="s">
        <v>1533</v>
      </c>
      <c r="C25" t="s">
        <v>1534</v>
      </c>
      <c r="D25" t="s">
        <v>1535</v>
      </c>
      <c r="E25" t="s">
        <v>1536</v>
      </c>
      <c r="F25" t="s">
        <v>133</v>
      </c>
      <c r="G25" t="s">
        <v>1537</v>
      </c>
      <c r="H25" t="s">
        <v>1538</v>
      </c>
      <c r="I25" t="s">
        <v>1539</v>
      </c>
      <c r="J25" t="s">
        <v>1540</v>
      </c>
      <c r="K25" t="s">
        <v>1541</v>
      </c>
      <c r="L25" t="s">
        <v>1542</v>
      </c>
      <c r="M25" t="s">
        <v>1543</v>
      </c>
      <c r="N25" t="s">
        <v>1544</v>
      </c>
      <c r="O25" t="s">
        <v>532</v>
      </c>
      <c r="P25" t="s">
        <v>1545</v>
      </c>
      <c r="Q25" t="s">
        <v>1546</v>
      </c>
      <c r="R25" t="s">
        <v>1547</v>
      </c>
      <c r="S25" t="s">
        <v>1548</v>
      </c>
      <c r="T25" t="s">
        <v>1549</v>
      </c>
      <c r="U25" t="s">
        <v>1550</v>
      </c>
      <c r="V25" t="s">
        <v>1551</v>
      </c>
      <c r="W25" t="s">
        <v>1552</v>
      </c>
      <c r="X25" t="s">
        <v>1553</v>
      </c>
      <c r="Y25" t="s">
        <v>1554</v>
      </c>
      <c r="Z25" t="s">
        <v>1555</v>
      </c>
      <c r="AA25" t="s">
        <v>1556</v>
      </c>
      <c r="AB25" t="s">
        <v>1557</v>
      </c>
      <c r="AC25" t="s">
        <v>1558</v>
      </c>
      <c r="AD25" t="s">
        <v>1559</v>
      </c>
      <c r="AE25" t="s">
        <v>1560</v>
      </c>
      <c r="AF25" t="s">
        <v>1561</v>
      </c>
      <c r="AG25" t="s">
        <v>1562</v>
      </c>
      <c r="AH25" t="s">
        <v>1563</v>
      </c>
      <c r="AI25" t="s">
        <v>1564</v>
      </c>
      <c r="AJ25" t="s">
        <v>1565</v>
      </c>
      <c r="AK25" t="s">
        <v>1566</v>
      </c>
      <c r="AL25" t="s">
        <v>1567</v>
      </c>
      <c r="AM25" t="s">
        <v>1568</v>
      </c>
      <c r="AN25" t="s">
        <v>1569</v>
      </c>
      <c r="AO25" t="s">
        <v>1570</v>
      </c>
      <c r="AP25" t="s">
        <v>1571</v>
      </c>
      <c r="AQ25" t="s">
        <v>1572</v>
      </c>
      <c r="AR25" t="s">
        <v>1573</v>
      </c>
      <c r="AS25" t="s">
        <v>1574</v>
      </c>
      <c r="AT25" t="s">
        <v>1575</v>
      </c>
      <c r="AU25" t="s">
        <v>1576</v>
      </c>
      <c r="AV25" t="s">
        <v>1577</v>
      </c>
      <c r="AW25" t="s">
        <v>1578</v>
      </c>
      <c r="AX25" t="s">
        <v>1579</v>
      </c>
      <c r="AY25" t="s">
        <v>1580</v>
      </c>
      <c r="AZ25" t="s">
        <v>179</v>
      </c>
      <c r="BA25" t="s">
        <v>104</v>
      </c>
      <c r="BB25" t="s">
        <v>1581</v>
      </c>
      <c r="BC25" t="s">
        <v>1583</v>
      </c>
      <c r="BD25" t="s">
        <v>1582</v>
      </c>
      <c r="BE25" t="s">
        <v>1584</v>
      </c>
      <c r="BF25" t="s">
        <v>964</v>
      </c>
      <c r="BG25" t="s">
        <v>1585</v>
      </c>
      <c r="BH25" t="s">
        <v>239</v>
      </c>
      <c r="BI25" t="s">
        <v>242</v>
      </c>
    </row>
    <row r="26" spans="1:61">
      <c r="A26" t="s">
        <v>1532</v>
      </c>
      <c r="B26" t="s">
        <v>1590</v>
      </c>
      <c r="C26" t="s">
        <v>1591</v>
      </c>
      <c r="D26" t="s">
        <v>1592</v>
      </c>
      <c r="E26" t="s">
        <v>1593</v>
      </c>
      <c r="F26" t="s">
        <v>133</v>
      </c>
      <c r="G26" t="s">
        <v>1590</v>
      </c>
      <c r="H26" t="s">
        <v>1594</v>
      </c>
      <c r="I26" t="s">
        <v>1595</v>
      </c>
      <c r="J26" t="s">
        <v>1596</v>
      </c>
      <c r="K26" t="s">
        <v>1597</v>
      </c>
      <c r="L26" t="s">
        <v>1590</v>
      </c>
      <c r="M26" t="s">
        <v>1598</v>
      </c>
      <c r="N26" t="s">
        <v>1599</v>
      </c>
      <c r="O26" t="s">
        <v>142</v>
      </c>
      <c r="P26" t="s">
        <v>1600</v>
      </c>
      <c r="Q26" t="s">
        <v>1601</v>
      </c>
      <c r="R26" t="s">
        <v>1602</v>
      </c>
      <c r="S26" t="s">
        <v>1603</v>
      </c>
      <c r="T26" t="s">
        <v>1604</v>
      </c>
      <c r="U26" t="s">
        <v>1605</v>
      </c>
      <c r="V26" t="s">
        <v>1551</v>
      </c>
      <c r="W26" t="s">
        <v>1606</v>
      </c>
      <c r="X26" t="s">
        <v>1607</v>
      </c>
      <c r="Y26" t="s">
        <v>1608</v>
      </c>
      <c r="Z26" t="s">
        <v>1609</v>
      </c>
      <c r="AA26" t="s">
        <v>1610</v>
      </c>
      <c r="AB26" t="s">
        <v>1611</v>
      </c>
      <c r="AC26" t="s">
        <v>1558</v>
      </c>
      <c r="AD26" t="s">
        <v>1612</v>
      </c>
      <c r="AE26" t="s">
        <v>1613</v>
      </c>
      <c r="AF26" t="s">
        <v>1614</v>
      </c>
      <c r="AG26" t="s">
        <v>1558</v>
      </c>
      <c r="AH26" t="s">
        <v>1563</v>
      </c>
      <c r="AI26" t="s">
        <v>1615</v>
      </c>
      <c r="AJ26" t="s">
        <v>1565</v>
      </c>
      <c r="AK26" t="s">
        <v>1566</v>
      </c>
      <c r="AL26" t="s">
        <v>1616</v>
      </c>
      <c r="AM26" t="s">
        <v>1617</v>
      </c>
      <c r="AN26" t="s">
        <v>1569</v>
      </c>
      <c r="AO26" t="s">
        <v>1618</v>
      </c>
      <c r="AP26" t="s">
        <v>1619</v>
      </c>
      <c r="AQ26" t="s">
        <v>1572</v>
      </c>
      <c r="AR26" t="s">
        <v>1573</v>
      </c>
      <c r="AS26" t="s">
        <v>1574</v>
      </c>
      <c r="AT26" t="s">
        <v>1620</v>
      </c>
      <c r="AU26" t="s">
        <v>1621</v>
      </c>
      <c r="AV26" t="s">
        <v>1577</v>
      </c>
      <c r="AW26" t="s">
        <v>1622</v>
      </c>
      <c r="AX26" t="s">
        <v>1623</v>
      </c>
      <c r="AY26" t="s">
        <v>1624</v>
      </c>
      <c r="AZ26" t="s">
        <v>1613</v>
      </c>
      <c r="BA26" t="s">
        <v>180</v>
      </c>
      <c r="BB26" t="s">
        <v>962</v>
      </c>
      <c r="BC26" t="s">
        <v>1586</v>
      </c>
      <c r="BD26" t="s">
        <v>965</v>
      </c>
      <c r="BE26" t="s">
        <v>1587</v>
      </c>
      <c r="BF26" t="s">
        <v>1588</v>
      </c>
      <c r="BG26" t="s">
        <v>1589</v>
      </c>
      <c r="BH26" t="s">
        <v>239</v>
      </c>
      <c r="BI26" t="s">
        <v>242</v>
      </c>
    </row>
    <row r="27" spans="1:61">
      <c r="A27" t="s">
        <v>1625</v>
      </c>
      <c r="B27" t="s">
        <v>1635</v>
      </c>
      <c r="C27" t="s">
        <v>1636</v>
      </c>
      <c r="D27" t="s">
        <v>1637</v>
      </c>
      <c r="E27" t="s">
        <v>1638</v>
      </c>
      <c r="F27" t="s">
        <v>1639</v>
      </c>
      <c r="G27" t="s">
        <v>1640</v>
      </c>
      <c r="H27" t="s">
        <v>1641</v>
      </c>
      <c r="I27" t="s">
        <v>1642</v>
      </c>
      <c r="J27" t="s">
        <v>1643</v>
      </c>
      <c r="K27" t="s">
        <v>1644</v>
      </c>
      <c r="L27" t="s">
        <v>1645</v>
      </c>
      <c r="M27" t="s">
        <v>1646</v>
      </c>
      <c r="N27" t="s">
        <v>1647</v>
      </c>
      <c r="O27" t="s">
        <v>1648</v>
      </c>
      <c r="P27" t="s">
        <v>1649</v>
      </c>
      <c r="Q27" t="s">
        <v>1650</v>
      </c>
      <c r="R27" t="s">
        <v>1651</v>
      </c>
      <c r="S27" t="s">
        <v>1652</v>
      </c>
      <c r="T27" t="s">
        <v>1653</v>
      </c>
      <c r="U27" t="s">
        <v>1654</v>
      </c>
      <c r="V27" t="s">
        <v>1655</v>
      </c>
      <c r="W27" t="s">
        <v>1656</v>
      </c>
      <c r="X27" t="s">
        <v>1657</v>
      </c>
      <c r="Y27" t="s">
        <v>1658</v>
      </c>
      <c r="Z27" t="s">
        <v>1659</v>
      </c>
      <c r="AA27" t="s">
        <v>1660</v>
      </c>
      <c r="AB27" t="s">
        <v>1661</v>
      </c>
      <c r="AC27" t="s">
        <v>1662</v>
      </c>
      <c r="AD27" t="s">
        <v>1663</v>
      </c>
      <c r="AE27" t="s">
        <v>1664</v>
      </c>
      <c r="AF27" t="s">
        <v>1665</v>
      </c>
      <c r="AG27" t="s">
        <v>1666</v>
      </c>
      <c r="AH27" t="s">
        <v>1667</v>
      </c>
      <c r="AI27" t="s">
        <v>1668</v>
      </c>
      <c r="AJ27" t="s">
        <v>1669</v>
      </c>
      <c r="AK27" t="s">
        <v>1670</v>
      </c>
      <c r="AL27" t="s">
        <v>1671</v>
      </c>
      <c r="AM27" t="s">
        <v>1672</v>
      </c>
      <c r="AN27" t="s">
        <v>1673</v>
      </c>
      <c r="AO27" t="s">
        <v>1674</v>
      </c>
      <c r="AP27" t="s">
        <v>1675</v>
      </c>
      <c r="AQ27" t="s">
        <v>1676</v>
      </c>
      <c r="AR27" t="s">
        <v>1677</v>
      </c>
      <c r="AS27" t="s">
        <v>1678</v>
      </c>
      <c r="AT27" t="s">
        <v>1679</v>
      </c>
      <c r="AU27" t="s">
        <v>1680</v>
      </c>
      <c r="AV27" t="s">
        <v>1681</v>
      </c>
      <c r="AW27" t="s">
        <v>1665</v>
      </c>
      <c r="AX27" t="s">
        <v>1682</v>
      </c>
      <c r="AY27" t="s">
        <v>1683</v>
      </c>
      <c r="AZ27" t="s">
        <v>1684</v>
      </c>
      <c r="BA27" t="s">
        <v>1685</v>
      </c>
      <c r="BB27" t="s">
        <v>2073</v>
      </c>
      <c r="BC27" t="s">
        <v>2075</v>
      </c>
      <c r="BD27" t="s">
        <v>2074</v>
      </c>
      <c r="BE27" t="s">
        <v>2076</v>
      </c>
      <c r="BF27" t="s">
        <v>2077</v>
      </c>
      <c r="BG27" t="s">
        <v>2078</v>
      </c>
      <c r="BH27" t="s">
        <v>239</v>
      </c>
      <c r="BI27" t="s">
        <v>242</v>
      </c>
    </row>
    <row r="28" spans="1:61">
      <c r="A28" t="s">
        <v>1626</v>
      </c>
      <c r="B28" t="s">
        <v>1686</v>
      </c>
      <c r="C28" t="s">
        <v>1687</v>
      </c>
      <c r="D28" t="s">
        <v>1688</v>
      </c>
      <c r="E28" t="s">
        <v>1689</v>
      </c>
      <c r="F28" t="s">
        <v>1690</v>
      </c>
      <c r="G28" t="s">
        <v>1691</v>
      </c>
      <c r="H28" t="s">
        <v>1692</v>
      </c>
      <c r="I28" t="s">
        <v>1693</v>
      </c>
      <c r="J28" t="s">
        <v>1694</v>
      </c>
      <c r="K28" t="s">
        <v>1695</v>
      </c>
      <c r="L28" t="s">
        <v>1696</v>
      </c>
      <c r="M28" t="s">
        <v>1697</v>
      </c>
      <c r="N28" t="s">
        <v>1698</v>
      </c>
      <c r="O28" t="s">
        <v>1699</v>
      </c>
      <c r="P28" t="s">
        <v>1700</v>
      </c>
      <c r="Q28" t="s">
        <v>1701</v>
      </c>
      <c r="R28" t="s">
        <v>1702</v>
      </c>
      <c r="S28" t="s">
        <v>1703</v>
      </c>
      <c r="T28" t="s">
        <v>1704</v>
      </c>
      <c r="U28" t="s">
        <v>1705</v>
      </c>
      <c r="V28" t="s">
        <v>1706</v>
      </c>
      <c r="W28" t="s">
        <v>1707</v>
      </c>
      <c r="X28" t="s">
        <v>1708</v>
      </c>
      <c r="Y28" t="s">
        <v>1709</v>
      </c>
      <c r="Z28" t="s">
        <v>1710</v>
      </c>
      <c r="AA28" t="s">
        <v>1711</v>
      </c>
      <c r="AB28" t="s">
        <v>1712</v>
      </c>
      <c r="AC28" t="s">
        <v>1713</v>
      </c>
      <c r="AD28" t="s">
        <v>1714</v>
      </c>
      <c r="AE28" t="s">
        <v>1715</v>
      </c>
      <c r="AF28" t="s">
        <v>1716</v>
      </c>
      <c r="AG28" t="s">
        <v>1716</v>
      </c>
      <c r="AH28" t="s">
        <v>1717</v>
      </c>
      <c r="AI28" t="s">
        <v>1718</v>
      </c>
      <c r="AJ28" t="s">
        <v>1719</v>
      </c>
      <c r="AK28" t="s">
        <v>1720</v>
      </c>
      <c r="AL28" t="s">
        <v>1721</v>
      </c>
      <c r="AM28" t="s">
        <v>1722</v>
      </c>
      <c r="AN28" t="s">
        <v>1723</v>
      </c>
      <c r="AO28" t="s">
        <v>1724</v>
      </c>
      <c r="AP28" t="s">
        <v>1725</v>
      </c>
      <c r="AQ28" t="s">
        <v>1726</v>
      </c>
      <c r="AR28" t="s">
        <v>1727</v>
      </c>
      <c r="AS28" t="s">
        <v>1728</v>
      </c>
      <c r="AT28" t="s">
        <v>1729</v>
      </c>
      <c r="AU28" t="s">
        <v>1730</v>
      </c>
      <c r="AV28" t="s">
        <v>1731</v>
      </c>
      <c r="AW28" t="s">
        <v>1732</v>
      </c>
      <c r="AX28" t="s">
        <v>1733</v>
      </c>
      <c r="AY28" t="s">
        <v>1734</v>
      </c>
      <c r="AZ28" t="s">
        <v>1735</v>
      </c>
      <c r="BA28" t="s">
        <v>1736</v>
      </c>
      <c r="BB28" t="s">
        <v>2079</v>
      </c>
      <c r="BC28" t="s">
        <v>2081</v>
      </c>
      <c r="BD28" t="s">
        <v>2080</v>
      </c>
      <c r="BE28" t="s">
        <v>2082</v>
      </c>
      <c r="BF28" t="s">
        <v>2083</v>
      </c>
      <c r="BG28" t="s">
        <v>2084</v>
      </c>
      <c r="BH28" t="s">
        <v>239</v>
      </c>
      <c r="BI28" t="s">
        <v>242</v>
      </c>
    </row>
    <row r="29" spans="1:61">
      <c r="A29" t="s">
        <v>1627</v>
      </c>
      <c r="B29" t="s">
        <v>1737</v>
      </c>
      <c r="C29" t="s">
        <v>1738</v>
      </c>
      <c r="D29" t="s">
        <v>1739</v>
      </c>
      <c r="E29" t="s">
        <v>1740</v>
      </c>
      <c r="F29" t="s">
        <v>1741</v>
      </c>
      <c r="G29" t="s">
        <v>1742</v>
      </c>
      <c r="H29" t="s">
        <v>1743</v>
      </c>
      <c r="I29" t="s">
        <v>1744</v>
      </c>
      <c r="J29" t="s">
        <v>1745</v>
      </c>
      <c r="K29" t="s">
        <v>1746</v>
      </c>
      <c r="L29" t="s">
        <v>1747</v>
      </c>
      <c r="M29" t="s">
        <v>1748</v>
      </c>
      <c r="N29" t="s">
        <v>1749</v>
      </c>
      <c r="O29" t="s">
        <v>1750</v>
      </c>
      <c r="P29" t="s">
        <v>1751</v>
      </c>
      <c r="Q29" t="s">
        <v>1752</v>
      </c>
      <c r="R29" t="s">
        <v>1753</v>
      </c>
      <c r="S29" t="s">
        <v>1754</v>
      </c>
      <c r="T29" t="s">
        <v>1755</v>
      </c>
      <c r="U29" t="s">
        <v>1756</v>
      </c>
      <c r="V29" t="s">
        <v>1757</v>
      </c>
      <c r="W29" t="s">
        <v>1758</v>
      </c>
      <c r="X29" t="s">
        <v>1759</v>
      </c>
      <c r="Y29" t="s">
        <v>1760</v>
      </c>
      <c r="Z29" t="s">
        <v>1761</v>
      </c>
      <c r="AA29" t="s">
        <v>1762</v>
      </c>
      <c r="AB29" t="s">
        <v>1763</v>
      </c>
      <c r="AC29" t="s">
        <v>1764</v>
      </c>
      <c r="AD29" t="s">
        <v>1765</v>
      </c>
      <c r="AE29" t="s">
        <v>1766</v>
      </c>
      <c r="AF29" t="s">
        <v>1767</v>
      </c>
      <c r="AG29" t="s">
        <v>1768</v>
      </c>
      <c r="AH29" t="s">
        <v>1769</v>
      </c>
      <c r="AI29" t="s">
        <v>1770</v>
      </c>
      <c r="AJ29" t="s">
        <v>1771</v>
      </c>
      <c r="AK29" t="s">
        <v>1772</v>
      </c>
      <c r="AL29" t="s">
        <v>1773</v>
      </c>
      <c r="AM29" t="s">
        <v>1773</v>
      </c>
      <c r="AN29" t="s">
        <v>1774</v>
      </c>
      <c r="AO29" t="s">
        <v>937</v>
      </c>
      <c r="AP29" t="s">
        <v>1775</v>
      </c>
      <c r="AQ29" t="s">
        <v>1776</v>
      </c>
      <c r="AR29" t="s">
        <v>1777</v>
      </c>
      <c r="AS29" t="s">
        <v>1778</v>
      </c>
      <c r="AT29" t="s">
        <v>1779</v>
      </c>
      <c r="AU29" t="s">
        <v>1780</v>
      </c>
      <c r="AV29" t="s">
        <v>1781</v>
      </c>
      <c r="AW29" t="s">
        <v>1782</v>
      </c>
      <c r="AX29" t="s">
        <v>1783</v>
      </c>
      <c r="AY29" t="s">
        <v>1784</v>
      </c>
      <c r="AZ29" t="s">
        <v>1785</v>
      </c>
      <c r="BA29" t="s">
        <v>1786</v>
      </c>
      <c r="BB29" t="s">
        <v>2085</v>
      </c>
      <c r="BC29" t="s">
        <v>2086</v>
      </c>
      <c r="BD29" t="s">
        <v>952</v>
      </c>
      <c r="BE29" t="s">
        <v>2087</v>
      </c>
      <c r="BF29" t="s">
        <v>2088</v>
      </c>
      <c r="BG29" t="s">
        <v>2089</v>
      </c>
      <c r="BH29" t="s">
        <v>239</v>
      </c>
      <c r="BI29" t="s">
        <v>242</v>
      </c>
    </row>
    <row r="30" spans="1:61">
      <c r="A30" t="s">
        <v>1628</v>
      </c>
      <c r="B30" t="s">
        <v>1737</v>
      </c>
      <c r="C30" t="s">
        <v>1787</v>
      </c>
      <c r="D30" t="s">
        <v>1739</v>
      </c>
      <c r="E30" t="s">
        <v>1740</v>
      </c>
      <c r="F30" t="s">
        <v>1788</v>
      </c>
      <c r="G30" t="s">
        <v>1747</v>
      </c>
      <c r="H30" t="s">
        <v>1789</v>
      </c>
      <c r="I30" t="s">
        <v>1790</v>
      </c>
      <c r="J30" t="s">
        <v>1791</v>
      </c>
      <c r="K30" t="s">
        <v>1792</v>
      </c>
      <c r="L30" t="s">
        <v>1747</v>
      </c>
      <c r="M30" t="s">
        <v>1748</v>
      </c>
      <c r="N30" t="s">
        <v>1749</v>
      </c>
      <c r="O30" t="s">
        <v>1750</v>
      </c>
      <c r="P30" t="s">
        <v>1793</v>
      </c>
      <c r="Q30" t="s">
        <v>1794</v>
      </c>
      <c r="R30" t="s">
        <v>1753</v>
      </c>
      <c r="S30" t="s">
        <v>1754</v>
      </c>
      <c r="T30" t="s">
        <v>1795</v>
      </c>
      <c r="U30" t="s">
        <v>1796</v>
      </c>
      <c r="V30" t="s">
        <v>1797</v>
      </c>
      <c r="W30" t="s">
        <v>1798</v>
      </c>
      <c r="X30" t="s">
        <v>1759</v>
      </c>
      <c r="Y30" t="s">
        <v>1760</v>
      </c>
      <c r="Z30" t="s">
        <v>1799</v>
      </c>
      <c r="AA30" t="s">
        <v>1762</v>
      </c>
      <c r="AB30" t="s">
        <v>1800</v>
      </c>
      <c r="AC30" t="s">
        <v>1801</v>
      </c>
      <c r="AD30" t="s">
        <v>1802</v>
      </c>
      <c r="AE30" t="s">
        <v>1803</v>
      </c>
      <c r="AF30" t="s">
        <v>1767</v>
      </c>
      <c r="AG30" t="s">
        <v>1768</v>
      </c>
      <c r="AH30" t="s">
        <v>1804</v>
      </c>
      <c r="AI30" t="s">
        <v>1805</v>
      </c>
      <c r="AJ30" t="s">
        <v>1806</v>
      </c>
      <c r="AK30" t="s">
        <v>1807</v>
      </c>
      <c r="AL30" t="s">
        <v>1773</v>
      </c>
      <c r="AM30" t="s">
        <v>1773</v>
      </c>
      <c r="AN30" t="s">
        <v>1808</v>
      </c>
      <c r="AO30" t="s">
        <v>1809</v>
      </c>
      <c r="AP30" t="s">
        <v>1775</v>
      </c>
      <c r="AQ30" t="s">
        <v>1776</v>
      </c>
      <c r="AR30" t="s">
        <v>1777</v>
      </c>
      <c r="AS30" t="s">
        <v>1778</v>
      </c>
      <c r="AT30" t="s">
        <v>1810</v>
      </c>
      <c r="AU30" t="s">
        <v>1811</v>
      </c>
      <c r="AV30" t="s">
        <v>1764</v>
      </c>
      <c r="AW30" t="s">
        <v>1812</v>
      </c>
      <c r="AX30" t="s">
        <v>1813</v>
      </c>
      <c r="AY30" t="s">
        <v>1814</v>
      </c>
      <c r="AZ30" t="s">
        <v>1815</v>
      </c>
      <c r="BA30" t="s">
        <v>1816</v>
      </c>
      <c r="BB30" t="s">
        <v>2085</v>
      </c>
      <c r="BC30" t="s">
        <v>2086</v>
      </c>
      <c r="BD30" t="s">
        <v>2090</v>
      </c>
      <c r="BE30" t="s">
        <v>2087</v>
      </c>
      <c r="BF30" t="s">
        <v>2088</v>
      </c>
      <c r="BG30" t="s">
        <v>2089</v>
      </c>
      <c r="BH30" t="s">
        <v>239</v>
      </c>
      <c r="BI30" t="s">
        <v>242</v>
      </c>
    </row>
    <row r="31" spans="1:61">
      <c r="A31" t="s">
        <v>1629</v>
      </c>
      <c r="B31" t="s">
        <v>1817</v>
      </c>
      <c r="C31" t="s">
        <v>1818</v>
      </c>
      <c r="D31" t="s">
        <v>1819</v>
      </c>
      <c r="E31" t="s">
        <v>1820</v>
      </c>
      <c r="F31" t="s">
        <v>1821</v>
      </c>
      <c r="G31" t="s">
        <v>1822</v>
      </c>
      <c r="H31" t="s">
        <v>1823</v>
      </c>
      <c r="I31" t="s">
        <v>1824</v>
      </c>
      <c r="J31" t="s">
        <v>1825</v>
      </c>
      <c r="K31" t="s">
        <v>1826</v>
      </c>
      <c r="L31" t="s">
        <v>1822</v>
      </c>
      <c r="M31" t="s">
        <v>1827</v>
      </c>
      <c r="N31" t="s">
        <v>1828</v>
      </c>
      <c r="O31" t="s">
        <v>1829</v>
      </c>
      <c r="P31" t="s">
        <v>1830</v>
      </c>
      <c r="Q31" t="s">
        <v>1831</v>
      </c>
      <c r="R31" t="s">
        <v>1832</v>
      </c>
      <c r="S31" t="s">
        <v>1833</v>
      </c>
      <c r="T31" t="s">
        <v>1834</v>
      </c>
      <c r="U31" t="s">
        <v>1835</v>
      </c>
      <c r="V31" t="s">
        <v>1836</v>
      </c>
      <c r="W31" t="s">
        <v>1837</v>
      </c>
      <c r="X31" t="s">
        <v>1838</v>
      </c>
      <c r="Y31" t="s">
        <v>1839</v>
      </c>
      <c r="Z31" t="s">
        <v>1840</v>
      </c>
      <c r="AA31" t="s">
        <v>1841</v>
      </c>
      <c r="AB31" t="s">
        <v>1842</v>
      </c>
      <c r="AC31" t="s">
        <v>1843</v>
      </c>
      <c r="AD31" t="s">
        <v>1844</v>
      </c>
      <c r="AE31" t="s">
        <v>1845</v>
      </c>
      <c r="AF31" t="s">
        <v>1846</v>
      </c>
      <c r="AG31" t="s">
        <v>1847</v>
      </c>
      <c r="AH31" t="s">
        <v>1848</v>
      </c>
      <c r="AI31" t="s">
        <v>1849</v>
      </c>
      <c r="AJ31" t="s">
        <v>1850</v>
      </c>
      <c r="AK31" t="s">
        <v>1851</v>
      </c>
      <c r="AL31" t="s">
        <v>1852</v>
      </c>
      <c r="AM31" t="s">
        <v>1852</v>
      </c>
      <c r="AN31" t="s">
        <v>1853</v>
      </c>
      <c r="AO31" t="s">
        <v>1854</v>
      </c>
      <c r="AP31" t="s">
        <v>1855</v>
      </c>
      <c r="AQ31" t="s">
        <v>1856</v>
      </c>
      <c r="AR31" t="s">
        <v>1857</v>
      </c>
      <c r="AS31" t="s">
        <v>1858</v>
      </c>
      <c r="AT31" t="s">
        <v>1859</v>
      </c>
      <c r="AU31" t="s">
        <v>1860</v>
      </c>
      <c r="AV31" t="s">
        <v>1861</v>
      </c>
      <c r="AW31" t="s">
        <v>1862</v>
      </c>
      <c r="AX31" t="s">
        <v>1863</v>
      </c>
      <c r="AY31" t="s">
        <v>1864</v>
      </c>
      <c r="AZ31" t="s">
        <v>1865</v>
      </c>
      <c r="BA31" t="s">
        <v>1866</v>
      </c>
      <c r="BB31" t="s">
        <v>2091</v>
      </c>
      <c r="BC31" t="s">
        <v>2093</v>
      </c>
      <c r="BD31" t="s">
        <v>2092</v>
      </c>
      <c r="BE31" t="s">
        <v>2094</v>
      </c>
      <c r="BF31" t="s">
        <v>2095</v>
      </c>
      <c r="BG31" t="s">
        <v>2096</v>
      </c>
      <c r="BH31" t="s">
        <v>239</v>
      </c>
      <c r="BI31" t="s">
        <v>242</v>
      </c>
    </row>
    <row r="32" spans="1:61">
      <c r="A32" t="s">
        <v>1630</v>
      </c>
      <c r="B32" t="s">
        <v>1867</v>
      </c>
      <c r="C32" t="s">
        <v>1868</v>
      </c>
      <c r="D32" t="s">
        <v>1869</v>
      </c>
      <c r="E32" t="s">
        <v>1870</v>
      </c>
      <c r="F32" t="s">
        <v>2178</v>
      </c>
      <c r="G32" t="s">
        <v>2179</v>
      </c>
      <c r="H32" t="s">
        <v>1871</v>
      </c>
      <c r="I32" t="s">
        <v>1872</v>
      </c>
      <c r="J32" t="s">
        <v>1873</v>
      </c>
      <c r="K32" t="s">
        <v>1874</v>
      </c>
      <c r="L32" t="s">
        <v>1875</v>
      </c>
      <c r="M32" t="s">
        <v>1876</v>
      </c>
      <c r="N32" t="s">
        <v>1877</v>
      </c>
      <c r="O32" t="s">
        <v>1878</v>
      </c>
      <c r="P32" t="s">
        <v>2180</v>
      </c>
      <c r="Q32" t="s">
        <v>2181</v>
      </c>
      <c r="R32" t="s">
        <v>1879</v>
      </c>
      <c r="S32" t="s">
        <v>1880</v>
      </c>
      <c r="T32" t="s">
        <v>2182</v>
      </c>
      <c r="U32" t="s">
        <v>2183</v>
      </c>
      <c r="V32" t="s">
        <v>2184</v>
      </c>
      <c r="W32" t="s">
        <v>2185</v>
      </c>
      <c r="X32" t="s">
        <v>1881</v>
      </c>
      <c r="Y32" t="s">
        <v>1882</v>
      </c>
      <c r="Z32" t="s">
        <v>1883</v>
      </c>
      <c r="AA32" t="s">
        <v>2186</v>
      </c>
      <c r="AB32" t="s">
        <v>2187</v>
      </c>
      <c r="AC32" t="s">
        <v>2188</v>
      </c>
      <c r="AD32" t="s">
        <v>2189</v>
      </c>
      <c r="AE32" t="s">
        <v>2190</v>
      </c>
      <c r="AF32" t="s">
        <v>1884</v>
      </c>
      <c r="AG32" t="s">
        <v>1885</v>
      </c>
      <c r="AH32" t="s">
        <v>2191</v>
      </c>
      <c r="AI32" t="s">
        <v>2192</v>
      </c>
      <c r="AJ32" t="s">
        <v>1886</v>
      </c>
      <c r="AK32" t="s">
        <v>2193</v>
      </c>
      <c r="AL32" t="s">
        <v>2194</v>
      </c>
      <c r="AM32" t="s">
        <v>2195</v>
      </c>
      <c r="AN32" t="s">
        <v>1887</v>
      </c>
      <c r="AO32" t="s">
        <v>1888</v>
      </c>
      <c r="AP32" t="s">
        <v>1440</v>
      </c>
      <c r="AQ32" t="s">
        <v>1889</v>
      </c>
      <c r="AR32" t="s">
        <v>1890</v>
      </c>
      <c r="AS32" t="s">
        <v>1891</v>
      </c>
      <c r="AT32" t="s">
        <v>1892</v>
      </c>
      <c r="AU32" t="s">
        <v>1893</v>
      </c>
      <c r="AV32" t="s">
        <v>1894</v>
      </c>
      <c r="AW32" t="s">
        <v>1895</v>
      </c>
      <c r="AX32" t="s">
        <v>1896</v>
      </c>
      <c r="AY32" t="s">
        <v>1897</v>
      </c>
      <c r="AZ32" t="s">
        <v>2196</v>
      </c>
      <c r="BA32" t="s">
        <v>2197</v>
      </c>
      <c r="BB32" t="s">
        <v>2097</v>
      </c>
      <c r="BC32" t="s">
        <v>2099</v>
      </c>
      <c r="BD32" t="s">
        <v>2098</v>
      </c>
      <c r="BE32" t="s">
        <v>2100</v>
      </c>
      <c r="BF32" t="s">
        <v>2101</v>
      </c>
      <c r="BG32" t="s">
        <v>2102</v>
      </c>
      <c r="BH32" t="s">
        <v>239</v>
      </c>
      <c r="BI32" t="s">
        <v>242</v>
      </c>
    </row>
    <row r="33" spans="1:61">
      <c r="A33" t="s">
        <v>1631</v>
      </c>
      <c r="B33" t="s">
        <v>1898</v>
      </c>
      <c r="C33" t="s">
        <v>1899</v>
      </c>
      <c r="D33" t="s">
        <v>1900</v>
      </c>
      <c r="E33" t="s">
        <v>1901</v>
      </c>
      <c r="F33" t="s">
        <v>1902</v>
      </c>
      <c r="G33" t="s">
        <v>1903</v>
      </c>
      <c r="H33" t="s">
        <v>1904</v>
      </c>
      <c r="I33" t="s">
        <v>1905</v>
      </c>
      <c r="J33" t="s">
        <v>1906</v>
      </c>
      <c r="K33" t="s">
        <v>1907</v>
      </c>
      <c r="L33" t="s">
        <v>1908</v>
      </c>
      <c r="M33" t="s">
        <v>1909</v>
      </c>
      <c r="N33" t="s">
        <v>1910</v>
      </c>
      <c r="O33" t="s">
        <v>1911</v>
      </c>
      <c r="P33" t="s">
        <v>1912</v>
      </c>
      <c r="Q33" t="s">
        <v>1913</v>
      </c>
      <c r="R33" t="s">
        <v>1914</v>
      </c>
      <c r="S33" t="s">
        <v>1915</v>
      </c>
      <c r="T33" t="s">
        <v>1916</v>
      </c>
      <c r="U33" t="s">
        <v>1917</v>
      </c>
      <c r="V33" t="s">
        <v>1918</v>
      </c>
      <c r="W33" t="s">
        <v>1919</v>
      </c>
      <c r="X33" t="s">
        <v>1920</v>
      </c>
      <c r="Y33" t="s">
        <v>1921</v>
      </c>
      <c r="Z33" t="s">
        <v>1922</v>
      </c>
      <c r="AA33" t="s">
        <v>1923</v>
      </c>
      <c r="AB33" t="s">
        <v>1924</v>
      </c>
      <c r="AC33" t="s">
        <v>1925</v>
      </c>
      <c r="AD33" t="s">
        <v>1926</v>
      </c>
      <c r="AE33" t="s">
        <v>1927</v>
      </c>
      <c r="AF33" t="s">
        <v>1928</v>
      </c>
      <c r="AG33" t="s">
        <v>1929</v>
      </c>
      <c r="AH33" t="s">
        <v>1930</v>
      </c>
      <c r="AI33" t="s">
        <v>1931</v>
      </c>
      <c r="AJ33" t="s">
        <v>1932</v>
      </c>
      <c r="AK33" t="s">
        <v>1933</v>
      </c>
      <c r="AL33" t="s">
        <v>1934</v>
      </c>
      <c r="AM33" t="s">
        <v>1934</v>
      </c>
      <c r="AN33" t="s">
        <v>1935</v>
      </c>
      <c r="AO33" t="s">
        <v>1936</v>
      </c>
      <c r="AP33" t="s">
        <v>1937</v>
      </c>
      <c r="AQ33" t="s">
        <v>1938</v>
      </c>
      <c r="AR33" t="s">
        <v>1939</v>
      </c>
      <c r="AS33" t="s">
        <v>1940</v>
      </c>
      <c r="AT33" t="s">
        <v>1941</v>
      </c>
      <c r="AU33" t="s">
        <v>1942</v>
      </c>
      <c r="AV33" t="s">
        <v>1943</v>
      </c>
      <c r="AW33" t="s">
        <v>1944</v>
      </c>
      <c r="AX33" t="s">
        <v>1945</v>
      </c>
      <c r="AY33" t="s">
        <v>1946</v>
      </c>
      <c r="AZ33" t="s">
        <v>1947</v>
      </c>
      <c r="BA33" t="s">
        <v>1948</v>
      </c>
      <c r="BB33" t="s">
        <v>2103</v>
      </c>
      <c r="BC33" t="s">
        <v>2105</v>
      </c>
      <c r="BD33" t="s">
        <v>2104</v>
      </c>
      <c r="BE33" t="s">
        <v>2106</v>
      </c>
      <c r="BF33" t="s">
        <v>2107</v>
      </c>
      <c r="BG33" t="s">
        <v>2108</v>
      </c>
      <c r="BH33" t="s">
        <v>239</v>
      </c>
      <c r="BI33" t="s">
        <v>242</v>
      </c>
    </row>
    <row r="34" spans="1:61">
      <c r="A34" t="s">
        <v>1632</v>
      </c>
      <c r="B34" t="s">
        <v>1949</v>
      </c>
      <c r="C34" t="s">
        <v>1949</v>
      </c>
      <c r="D34" t="s">
        <v>1950</v>
      </c>
      <c r="E34" t="s">
        <v>1950</v>
      </c>
      <c r="F34" t="s">
        <v>1951</v>
      </c>
      <c r="G34" t="s">
        <v>1951</v>
      </c>
      <c r="H34" t="s">
        <v>1952</v>
      </c>
      <c r="I34" t="s">
        <v>1952</v>
      </c>
      <c r="J34" t="s">
        <v>1953</v>
      </c>
      <c r="K34" t="s">
        <v>1953</v>
      </c>
      <c r="L34" t="s">
        <v>1954</v>
      </c>
      <c r="M34" t="s">
        <v>1954</v>
      </c>
      <c r="N34" t="s">
        <v>1955</v>
      </c>
      <c r="O34" t="s">
        <v>1955</v>
      </c>
      <c r="P34" t="s">
        <v>1956</v>
      </c>
      <c r="Q34" t="s">
        <v>1956</v>
      </c>
      <c r="R34" t="s">
        <v>1957</v>
      </c>
      <c r="S34" t="s">
        <v>1957</v>
      </c>
      <c r="T34" t="s">
        <v>1958</v>
      </c>
      <c r="U34" t="s">
        <v>1958</v>
      </c>
      <c r="V34" t="s">
        <v>1959</v>
      </c>
      <c r="W34" t="s">
        <v>1959</v>
      </c>
      <c r="X34" t="s">
        <v>1960</v>
      </c>
      <c r="Y34" t="s">
        <v>1960</v>
      </c>
      <c r="Z34" t="s">
        <v>1961</v>
      </c>
      <c r="AA34" t="s">
        <v>1961</v>
      </c>
      <c r="AB34" t="s">
        <v>1962</v>
      </c>
      <c r="AC34" t="s">
        <v>1962</v>
      </c>
      <c r="AD34" t="s">
        <v>1963</v>
      </c>
      <c r="AE34" t="s">
        <v>1963</v>
      </c>
      <c r="AF34" t="s">
        <v>1964</v>
      </c>
      <c r="AG34" t="s">
        <v>1964</v>
      </c>
      <c r="AH34" t="s">
        <v>1965</v>
      </c>
      <c r="AI34" t="s">
        <v>1965</v>
      </c>
      <c r="AJ34" t="s">
        <v>1966</v>
      </c>
      <c r="AK34" t="s">
        <v>1966</v>
      </c>
      <c r="AL34" t="s">
        <v>1967</v>
      </c>
      <c r="AM34" t="s">
        <v>1967</v>
      </c>
      <c r="AN34" t="s">
        <v>1968</v>
      </c>
      <c r="AO34" t="s">
        <v>1968</v>
      </c>
      <c r="AP34" t="s">
        <v>1969</v>
      </c>
      <c r="AQ34" t="s">
        <v>1969</v>
      </c>
      <c r="AR34" t="s">
        <v>1970</v>
      </c>
      <c r="AS34" t="s">
        <v>1970</v>
      </c>
      <c r="AT34" t="s">
        <v>1971</v>
      </c>
      <c r="AU34" t="s">
        <v>1971</v>
      </c>
      <c r="AV34" t="s">
        <v>1972</v>
      </c>
      <c r="AW34" t="s">
        <v>1972</v>
      </c>
      <c r="AX34" t="s">
        <v>1973</v>
      </c>
      <c r="AY34" t="s">
        <v>1973</v>
      </c>
      <c r="AZ34" t="s">
        <v>1974</v>
      </c>
      <c r="BA34" t="s">
        <v>1974</v>
      </c>
      <c r="BB34" t="s">
        <v>2109</v>
      </c>
      <c r="BC34" t="s">
        <v>2111</v>
      </c>
      <c r="BD34" t="s">
        <v>2110</v>
      </c>
      <c r="BE34" t="s">
        <v>2113</v>
      </c>
      <c r="BF34" t="s">
        <v>2112</v>
      </c>
      <c r="BG34" t="s">
        <v>2114</v>
      </c>
      <c r="BH34" t="s">
        <v>239</v>
      </c>
      <c r="BI34" t="s">
        <v>242</v>
      </c>
    </row>
    <row r="35" spans="1:61" ht="16.8">
      <c r="A35" t="s">
        <v>1633</v>
      </c>
      <c r="B35" t="s">
        <v>1975</v>
      </c>
      <c r="C35" t="s">
        <v>1976</v>
      </c>
      <c r="D35" t="s">
        <v>1977</v>
      </c>
      <c r="E35" t="s">
        <v>1978</v>
      </c>
      <c r="F35" t="s">
        <v>1979</v>
      </c>
      <c r="G35" t="s">
        <v>1980</v>
      </c>
      <c r="H35" t="s">
        <v>1981</v>
      </c>
      <c r="I35" t="s">
        <v>1982</v>
      </c>
      <c r="J35" t="s">
        <v>1148</v>
      </c>
      <c r="K35" t="s">
        <v>1983</v>
      </c>
      <c r="L35" t="s">
        <v>1984</v>
      </c>
      <c r="M35" t="s">
        <v>1985</v>
      </c>
      <c r="N35" t="s">
        <v>1986</v>
      </c>
      <c r="O35" t="s">
        <v>1141</v>
      </c>
      <c r="P35" t="s">
        <v>1987</v>
      </c>
      <c r="Q35" t="s">
        <v>1988</v>
      </c>
      <c r="R35" t="s">
        <v>1989</v>
      </c>
      <c r="S35" t="s">
        <v>1990</v>
      </c>
      <c r="T35" t="s">
        <v>1991</v>
      </c>
      <c r="U35" t="s">
        <v>1992</v>
      </c>
      <c r="V35" t="s">
        <v>1993</v>
      </c>
      <c r="W35" t="s">
        <v>1994</v>
      </c>
      <c r="X35" t="s">
        <v>1995</v>
      </c>
      <c r="Y35" t="s">
        <v>1996</v>
      </c>
      <c r="Z35" t="s">
        <v>1997</v>
      </c>
      <c r="AA35" t="s">
        <v>1998</v>
      </c>
      <c r="AB35" t="s">
        <v>1999</v>
      </c>
      <c r="AC35" t="s">
        <v>2000</v>
      </c>
      <c r="AD35" t="s">
        <v>2001</v>
      </c>
      <c r="AE35" t="s">
        <v>2002</v>
      </c>
      <c r="AF35" t="s">
        <v>2003</v>
      </c>
      <c r="AG35" t="s">
        <v>2004</v>
      </c>
      <c r="AH35" t="s">
        <v>2005</v>
      </c>
      <c r="AI35" t="s">
        <v>2006</v>
      </c>
      <c r="AJ35" t="s">
        <v>2007</v>
      </c>
      <c r="AK35" t="s">
        <v>2008</v>
      </c>
      <c r="AL35" t="s">
        <v>2009</v>
      </c>
      <c r="AM35" t="s">
        <v>2009</v>
      </c>
      <c r="AN35" t="s">
        <v>2010</v>
      </c>
      <c r="AO35" t="s">
        <v>2011</v>
      </c>
      <c r="AP35" t="s">
        <v>2012</v>
      </c>
      <c r="AQ35" t="s">
        <v>2013</v>
      </c>
      <c r="AR35" t="s">
        <v>2014</v>
      </c>
      <c r="AS35" t="s">
        <v>1182</v>
      </c>
      <c r="AT35" t="s">
        <v>2015</v>
      </c>
      <c r="AU35" t="s">
        <v>2016</v>
      </c>
      <c r="AV35" t="s">
        <v>2000</v>
      </c>
      <c r="AW35" t="s">
        <v>2017</v>
      </c>
      <c r="AX35" t="s">
        <v>2018</v>
      </c>
      <c r="AY35" t="s">
        <v>2019</v>
      </c>
      <c r="AZ35" t="s">
        <v>2020</v>
      </c>
      <c r="BA35" t="s">
        <v>2021</v>
      </c>
      <c r="BB35" t="s">
        <v>1191</v>
      </c>
      <c r="BC35" t="s">
        <v>2116</v>
      </c>
      <c r="BD35" t="s">
        <v>2115</v>
      </c>
      <c r="BE35" s="133" t="s">
        <v>2117</v>
      </c>
      <c r="BF35" t="s">
        <v>2118</v>
      </c>
      <c r="BG35" t="s">
        <v>2119</v>
      </c>
      <c r="BH35" t="s">
        <v>239</v>
      </c>
      <c r="BI35" t="s">
        <v>242</v>
      </c>
    </row>
    <row r="36" spans="1:61">
      <c r="A36" t="s">
        <v>1634</v>
      </c>
      <c r="B36" t="s">
        <v>2022</v>
      </c>
      <c r="C36" t="s">
        <v>2023</v>
      </c>
      <c r="D36" t="s">
        <v>2024</v>
      </c>
      <c r="E36" t="s">
        <v>2025</v>
      </c>
      <c r="F36" t="s">
        <v>2026</v>
      </c>
      <c r="G36" t="s">
        <v>2027</v>
      </c>
      <c r="H36" t="s">
        <v>2028</v>
      </c>
      <c r="I36" t="s">
        <v>2029</v>
      </c>
      <c r="J36" t="s">
        <v>2030</v>
      </c>
      <c r="K36" t="s">
        <v>2031</v>
      </c>
      <c r="L36" t="s">
        <v>2032</v>
      </c>
      <c r="M36" t="s">
        <v>2033</v>
      </c>
      <c r="N36" t="s">
        <v>2034</v>
      </c>
      <c r="O36" t="s">
        <v>2035</v>
      </c>
      <c r="P36" t="s">
        <v>2036</v>
      </c>
      <c r="Q36" t="s">
        <v>2037</v>
      </c>
      <c r="R36" t="s">
        <v>2038</v>
      </c>
      <c r="S36" t="s">
        <v>2039</v>
      </c>
      <c r="T36" t="s">
        <v>2040</v>
      </c>
      <c r="U36" t="s">
        <v>2041</v>
      </c>
      <c r="V36" t="s">
        <v>2042</v>
      </c>
      <c r="W36" t="s">
        <v>2043</v>
      </c>
      <c r="X36" t="s">
        <v>2044</v>
      </c>
      <c r="Y36" t="s">
        <v>2045</v>
      </c>
      <c r="Z36" t="s">
        <v>2046</v>
      </c>
      <c r="AA36" t="s">
        <v>2047</v>
      </c>
      <c r="AB36" t="s">
        <v>2048</v>
      </c>
      <c r="AC36" t="s">
        <v>2049</v>
      </c>
      <c r="AD36" t="s">
        <v>2050</v>
      </c>
      <c r="AE36" t="s">
        <v>2051</v>
      </c>
      <c r="AF36" t="s">
        <v>2052</v>
      </c>
      <c r="AG36" t="s">
        <v>2053</v>
      </c>
      <c r="AH36" t="s">
        <v>2054</v>
      </c>
      <c r="AI36" t="s">
        <v>2055</v>
      </c>
      <c r="AJ36" t="s">
        <v>2056</v>
      </c>
      <c r="AK36" t="s">
        <v>2057</v>
      </c>
      <c r="AL36" t="s">
        <v>2058</v>
      </c>
      <c r="AM36" t="s">
        <v>2058</v>
      </c>
      <c r="AN36" t="s">
        <v>2059</v>
      </c>
      <c r="AO36" t="s">
        <v>2060</v>
      </c>
      <c r="AP36" t="s">
        <v>2061</v>
      </c>
      <c r="AQ36" t="s">
        <v>2062</v>
      </c>
      <c r="AR36" t="s">
        <v>2063</v>
      </c>
      <c r="AS36" t="s">
        <v>2064</v>
      </c>
      <c r="AT36" t="s">
        <v>2065</v>
      </c>
      <c r="AU36" t="s">
        <v>2066</v>
      </c>
      <c r="AV36" t="s">
        <v>2067</v>
      </c>
      <c r="AW36" t="s">
        <v>2068</v>
      </c>
      <c r="AX36" t="s">
        <v>2069</v>
      </c>
      <c r="AY36" t="s">
        <v>2070</v>
      </c>
      <c r="AZ36" t="s">
        <v>2071</v>
      </c>
      <c r="BA36" t="s">
        <v>2072</v>
      </c>
      <c r="BB36" t="s">
        <v>2120</v>
      </c>
      <c r="BC36" t="s">
        <v>2125</v>
      </c>
      <c r="BD36" t="s">
        <v>2121</v>
      </c>
      <c r="BE36" t="s">
        <v>2122</v>
      </c>
      <c r="BF36" t="s">
        <v>2123</v>
      </c>
      <c r="BG36" t="s">
        <v>2124</v>
      </c>
      <c r="BH36" t="s">
        <v>239</v>
      </c>
      <c r="BI36" t="s">
        <v>242</v>
      </c>
    </row>
    <row r="37" spans="1:61">
      <c r="A37" t="s">
        <v>2126</v>
      </c>
      <c r="B37" t="s">
        <v>2127</v>
      </c>
      <c r="C37" t="s">
        <v>2128</v>
      </c>
      <c r="D37" t="s">
        <v>2129</v>
      </c>
      <c r="E37" t="s">
        <v>2130</v>
      </c>
      <c r="F37" t="s">
        <v>2131</v>
      </c>
      <c r="G37" t="s">
        <v>2132</v>
      </c>
      <c r="H37" t="s">
        <v>2133</v>
      </c>
      <c r="I37" t="s">
        <v>2134</v>
      </c>
      <c r="J37" t="s">
        <v>1302</v>
      </c>
      <c r="K37" t="s">
        <v>2135</v>
      </c>
      <c r="L37" t="s">
        <v>1304</v>
      </c>
      <c r="M37" t="s">
        <v>2136</v>
      </c>
      <c r="N37" t="s">
        <v>2137</v>
      </c>
      <c r="O37" t="s">
        <v>2138</v>
      </c>
      <c r="P37" t="s">
        <v>2139</v>
      </c>
      <c r="Q37" t="s">
        <v>2140</v>
      </c>
      <c r="R37" t="s">
        <v>2141</v>
      </c>
      <c r="S37" t="s">
        <v>1311</v>
      </c>
      <c r="T37" t="s">
        <v>2142</v>
      </c>
      <c r="U37" t="s">
        <v>2143</v>
      </c>
      <c r="V37" t="s">
        <v>2144</v>
      </c>
      <c r="W37" t="s">
        <v>2145</v>
      </c>
      <c r="X37" t="s">
        <v>1316</v>
      </c>
      <c r="Y37" t="s">
        <v>2146</v>
      </c>
      <c r="Z37" t="s">
        <v>2147</v>
      </c>
      <c r="AA37" t="s">
        <v>1319</v>
      </c>
      <c r="AB37" t="s">
        <v>2148</v>
      </c>
      <c r="AC37" t="s">
        <v>2149</v>
      </c>
      <c r="AD37" t="s">
        <v>2150</v>
      </c>
      <c r="AE37" t="s">
        <v>2151</v>
      </c>
      <c r="AF37" t="s">
        <v>2152</v>
      </c>
      <c r="AG37" t="s">
        <v>2153</v>
      </c>
      <c r="AH37" t="s">
        <v>2154</v>
      </c>
      <c r="AI37" t="s">
        <v>2155</v>
      </c>
      <c r="AJ37" t="s">
        <v>2156</v>
      </c>
      <c r="AK37" t="s">
        <v>2157</v>
      </c>
      <c r="AL37" t="s">
        <v>2158</v>
      </c>
      <c r="AM37" t="s">
        <v>2159</v>
      </c>
      <c r="AN37" t="s">
        <v>2160</v>
      </c>
      <c r="AO37" t="s">
        <v>2161</v>
      </c>
      <c r="AP37" t="s">
        <v>1334</v>
      </c>
      <c r="AQ37" t="s">
        <v>2162</v>
      </c>
      <c r="AR37" t="s">
        <v>1336</v>
      </c>
      <c r="AS37" t="s">
        <v>1337</v>
      </c>
      <c r="AT37" t="s">
        <v>2163</v>
      </c>
      <c r="AU37" t="s">
        <v>2164</v>
      </c>
      <c r="AV37" t="s">
        <v>2165</v>
      </c>
      <c r="AW37" t="s">
        <v>2166</v>
      </c>
      <c r="AX37" t="s">
        <v>1342</v>
      </c>
      <c r="AY37" t="s">
        <v>1343</v>
      </c>
      <c r="AZ37" t="s">
        <v>2167</v>
      </c>
      <c r="BA37" t="s">
        <v>2168</v>
      </c>
      <c r="BB37" t="s">
        <v>2170</v>
      </c>
      <c r="BC37" t="s">
        <v>2171</v>
      </c>
      <c r="BD37" t="s">
        <v>2172</v>
      </c>
      <c r="BE37" t="s">
        <v>2173</v>
      </c>
      <c r="BF37" t="s">
        <v>2174</v>
      </c>
      <c r="BG37" t="s">
        <v>2175</v>
      </c>
      <c r="BH37" t="s">
        <v>1352</v>
      </c>
      <c r="BI37" t="s">
        <v>2169</v>
      </c>
    </row>
  </sheetData>
  <pageMargins left="0.7" right="0.7" top="0.75" bottom="0.75" header="0.3" footer="0.3"/>
  <pageSetup paperSize="9" orientation="portrait" r:id="rId1"/>
  <customProperties>
    <customPr name="EpmWorksheetKeyString_GUID" r:id="rId2"/>
    <customPr name="Ibp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Davide Crisante</cp:lastModifiedBy>
  <dcterms:created xsi:type="dcterms:W3CDTF">2012-03-20T13:56:56Z</dcterms:created>
  <dcterms:modified xsi:type="dcterms:W3CDTF">2022-09-02T19:39:49Z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ad0956bc-6c26-4678-bca7-e5391feabe70</vt:lpwstr>
  </property>
</Properties>
</file>