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U\4-semester\AccountingPrinciples\final\"/>
    </mc:Choice>
  </mc:AlternateContent>
  <bookViews>
    <workbookView xWindow="0" yWindow="0" windowWidth="20490" windowHeight="7530" tabRatio="841" firstSheet="3"/>
  </bookViews>
  <sheets>
    <sheet name="Given" sheetId="1" r:id="rId1"/>
    <sheet name="Sales Budget" sheetId="2" r:id="rId2"/>
    <sheet name="Production Budget" sheetId="3" r:id="rId3"/>
    <sheet name="RM needed" sheetId="4" r:id="rId4"/>
    <sheet name="Purchase of RM" sheetId="5" r:id="rId5"/>
    <sheet name="DL" sheetId="6" r:id="rId6"/>
    <sheet name="Value of closing RM" sheetId="7" r:id="rId7"/>
    <sheet name="Value of Finished Closing Inv" sheetId="8" r:id="rId8"/>
    <sheet name=" COGS" sheetId="9" r:id="rId9"/>
    <sheet name="Cash budget" sheetId="10" r:id="rId10"/>
    <sheet name="Budgetted P&amp;L" sheetId="11" r:id="rId11"/>
    <sheet name="Budgeted balance sheet " sheetId="1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2" l="1"/>
  <c r="B16" i="12"/>
  <c r="B14" i="12"/>
  <c r="B12" i="12"/>
  <c r="B11" i="12"/>
  <c r="B10" i="12"/>
  <c r="B8" i="12"/>
  <c r="B7" i="12"/>
  <c r="B6" i="12"/>
  <c r="B5" i="12"/>
  <c r="B3" i="12"/>
  <c r="B2" i="12"/>
  <c r="B15" i="12"/>
  <c r="B9" i="11"/>
  <c r="B8" i="11"/>
  <c r="B7" i="11"/>
  <c r="B6" i="11"/>
  <c r="B5" i="11"/>
  <c r="B4" i="11"/>
  <c r="B3" i="11"/>
  <c r="B2" i="11"/>
  <c r="B15" i="10"/>
  <c r="B14" i="10"/>
  <c r="B13" i="10"/>
  <c r="B12" i="10"/>
  <c r="B11" i="10"/>
  <c r="B10" i="10"/>
  <c r="B9" i="10"/>
  <c r="B7" i="10"/>
  <c r="B8" i="10" s="1"/>
  <c r="B6" i="10"/>
  <c r="B3" i="10"/>
  <c r="B4" i="10" s="1"/>
  <c r="B2" i="10"/>
  <c r="C6" i="9"/>
  <c r="B4" i="9"/>
  <c r="B3" i="9"/>
  <c r="C5" i="9" s="1"/>
  <c r="C7" i="9" s="1"/>
  <c r="C2" i="9"/>
  <c r="D8" i="8"/>
  <c r="C6" i="8"/>
  <c r="C5" i="8"/>
  <c r="C4" i="8"/>
  <c r="D4" i="8" s="1"/>
  <c r="C3" i="8"/>
  <c r="D3" i="8" s="1"/>
  <c r="B6" i="8"/>
  <c r="B5" i="8"/>
  <c r="B4" i="8"/>
  <c r="B3" i="8"/>
  <c r="C4" i="7"/>
  <c r="B4" i="7"/>
  <c r="C3" i="7"/>
  <c r="C5" i="7" s="1"/>
  <c r="B3" i="7"/>
  <c r="C6" i="6"/>
  <c r="B6" i="6"/>
  <c r="C3" i="6"/>
  <c r="B3" i="6"/>
  <c r="C7" i="5"/>
  <c r="B7" i="5"/>
  <c r="C4" i="6"/>
  <c r="C5" i="6" s="1"/>
  <c r="B4" i="6"/>
  <c r="B5" i="6"/>
  <c r="C5" i="5"/>
  <c r="B5" i="5"/>
  <c r="C3" i="5"/>
  <c r="B3" i="5"/>
  <c r="C4" i="5"/>
  <c r="B4" i="5"/>
  <c r="C4" i="4"/>
  <c r="C3" i="4"/>
  <c r="D4" i="4"/>
  <c r="D3" i="4"/>
  <c r="B4" i="3"/>
  <c r="B3" i="3"/>
  <c r="B2" i="3"/>
  <c r="C3" i="2"/>
  <c r="B3" i="2"/>
  <c r="A3" i="2"/>
  <c r="D3" i="2"/>
  <c r="B5" i="10" l="1"/>
  <c r="D6" i="8"/>
  <c r="D5" i="8"/>
  <c r="D7" i="8"/>
  <c r="D9" i="8" s="1"/>
  <c r="B5" i="7"/>
  <c r="C6" i="7"/>
  <c r="C7" i="6"/>
  <c r="B7" i="6"/>
  <c r="C6" i="5"/>
  <c r="C8" i="5" s="1"/>
  <c r="B6" i="5"/>
  <c r="B8" i="5" s="1"/>
  <c r="B5" i="3"/>
  <c r="B16" i="10" l="1"/>
  <c r="B17" i="10" s="1"/>
  <c r="C8" i="6"/>
  <c r="D8" i="5"/>
</calcChain>
</file>

<file path=xl/sharedStrings.xml><?xml version="1.0" encoding="utf-8"?>
<sst xmlns="http://schemas.openxmlformats.org/spreadsheetml/2006/main" count="138" uniqueCount="125">
  <si>
    <t>Given:</t>
  </si>
  <si>
    <t>Product</t>
  </si>
  <si>
    <t>AB3</t>
  </si>
  <si>
    <t>Expected selling price per unit</t>
  </si>
  <si>
    <t>Expected sales in units</t>
  </si>
  <si>
    <t xml:space="preserve">Units of raw material A </t>
  </si>
  <si>
    <t>Units of raw material B</t>
  </si>
  <si>
    <t xml:space="preserve">Cost of raw material A </t>
  </si>
  <si>
    <t>Cost of raw material B</t>
  </si>
  <si>
    <t>Machining hours</t>
  </si>
  <si>
    <t>Machining cost per hour</t>
  </si>
  <si>
    <t>Assembling hours</t>
  </si>
  <si>
    <t>Assembling cost per hour</t>
  </si>
  <si>
    <t xml:space="preserve">The finished production overhead costs </t>
  </si>
  <si>
    <t>Opening stock of AB3</t>
  </si>
  <si>
    <t>Value of opening stock of AB3</t>
  </si>
  <si>
    <t>Opening stock of A</t>
  </si>
  <si>
    <t>Value of opening stock of A</t>
  </si>
  <si>
    <t>Opening stock of B</t>
  </si>
  <si>
    <t>Value of opening stock of B</t>
  </si>
  <si>
    <t xml:space="preserve">Administration, selling and distribution </t>
  </si>
  <si>
    <t xml:space="preserve">Opening trade debtors </t>
  </si>
  <si>
    <t xml:space="preserve">Opening trade creditors </t>
  </si>
  <si>
    <t>Share capital: ordinary shares</t>
  </si>
  <si>
    <t>Retained profits</t>
  </si>
  <si>
    <t>Proposed dividend</t>
  </si>
  <si>
    <t>Fixed assets at cost</t>
  </si>
  <si>
    <t>Accumulated depreciation</t>
  </si>
  <si>
    <t>Cash at bank and in hand</t>
  </si>
  <si>
    <t xml:space="preserve">Capital expenditure </t>
  </si>
  <si>
    <t>Depreciation</t>
  </si>
  <si>
    <t>Sales Budget</t>
  </si>
  <si>
    <t>Product Name</t>
  </si>
  <si>
    <t>Price</t>
  </si>
  <si>
    <t>Units Sold</t>
  </si>
  <si>
    <t>Revenue</t>
  </si>
  <si>
    <t>Production Budget</t>
  </si>
  <si>
    <t>opening inventory</t>
  </si>
  <si>
    <t>Sales units</t>
  </si>
  <si>
    <t>Closing inventory</t>
  </si>
  <si>
    <t>units need to be produced</t>
  </si>
  <si>
    <t>Raw materials needed</t>
  </si>
  <si>
    <t>Raw materials</t>
  </si>
  <si>
    <t xml:space="preserve"> Unit per product</t>
  </si>
  <si>
    <t>Units of production</t>
  </si>
  <si>
    <t>Units of raw materials</t>
  </si>
  <si>
    <t>A</t>
  </si>
  <si>
    <t>B</t>
  </si>
  <si>
    <t>Purchase of Raw material</t>
  </si>
  <si>
    <t>Raw material</t>
  </si>
  <si>
    <t>Opening Inventory</t>
  </si>
  <si>
    <t>Closing Inventory</t>
  </si>
  <si>
    <t>Raw material needed</t>
  </si>
  <si>
    <t>Raw material purchase</t>
  </si>
  <si>
    <t>Cost of raw material</t>
  </si>
  <si>
    <t>Direct labour</t>
  </si>
  <si>
    <t>Machining</t>
  </si>
  <si>
    <t>Assembling</t>
  </si>
  <si>
    <t>Hours Per Unit</t>
  </si>
  <si>
    <t>Production units</t>
  </si>
  <si>
    <t>Production hours</t>
  </si>
  <si>
    <t>Labour (rate per hour)</t>
  </si>
  <si>
    <t>Total labor cost</t>
  </si>
  <si>
    <t>Total cost</t>
  </si>
  <si>
    <t>Value of Closing RM</t>
  </si>
  <si>
    <t>Name of RM</t>
  </si>
  <si>
    <t>Cost per unit</t>
  </si>
  <si>
    <t>Total value of Closing RM</t>
  </si>
  <si>
    <t>Value of Finished Closing Inv</t>
  </si>
  <si>
    <t>Unit Cost</t>
  </si>
  <si>
    <t xml:space="preserve">Price </t>
  </si>
  <si>
    <t>Unit Per Product/Hour</t>
  </si>
  <si>
    <t>Cost Per Product</t>
  </si>
  <si>
    <t>Asambling</t>
  </si>
  <si>
    <t>Total Per Product</t>
  </si>
  <si>
    <t>Total Unit CF Inv</t>
  </si>
  <si>
    <t xml:space="preserve">A </t>
  </si>
  <si>
    <t xml:space="preserve">opening inventory </t>
  </si>
  <si>
    <t>production units</t>
  </si>
  <si>
    <t>total direct cost</t>
  </si>
  <si>
    <t>Manufacturing cost</t>
  </si>
  <si>
    <t>closing inventory</t>
  </si>
  <si>
    <t>COGS</t>
  </si>
  <si>
    <t>Cash Budget</t>
  </si>
  <si>
    <t>Opening Deptors</t>
  </si>
  <si>
    <t>Sales</t>
  </si>
  <si>
    <t>Closing deptors</t>
  </si>
  <si>
    <t>Receipts</t>
  </si>
  <si>
    <t>Opening creditors</t>
  </si>
  <si>
    <t>purchases</t>
  </si>
  <si>
    <t>Closing creditors</t>
  </si>
  <si>
    <t>Wages</t>
  </si>
  <si>
    <t>Overhead</t>
  </si>
  <si>
    <t>Admin</t>
  </si>
  <si>
    <t>Capital expendeture</t>
  </si>
  <si>
    <t>Dividends</t>
  </si>
  <si>
    <t>total paid</t>
  </si>
  <si>
    <t>opening cash</t>
  </si>
  <si>
    <t>net cash</t>
  </si>
  <si>
    <t>closing cash</t>
  </si>
  <si>
    <t>Budgeted profit and loss account</t>
  </si>
  <si>
    <t>Variable cost of sales</t>
  </si>
  <si>
    <t xml:space="preserve"> Gross margin</t>
  </si>
  <si>
    <t xml:space="preserve"> Fixed production overhead</t>
  </si>
  <si>
    <t>Production margin</t>
  </si>
  <si>
    <t xml:space="preserve"> Administration, selling and distribution Overhead</t>
  </si>
  <si>
    <t>Budgeted net profit</t>
  </si>
  <si>
    <t xml:space="preserve">Budgeted balance sheet </t>
  </si>
  <si>
    <t>Fixed assets</t>
  </si>
  <si>
    <t xml:space="preserve">Accumulated depreciation </t>
  </si>
  <si>
    <t xml:space="preserve">Current assets    </t>
  </si>
  <si>
    <t xml:space="preserve"> Raw materials</t>
  </si>
  <si>
    <t xml:space="preserve"> Finished inventory</t>
  </si>
  <si>
    <t xml:space="preserve"> Trade debtors</t>
  </si>
  <si>
    <t>Current liabilities</t>
  </si>
  <si>
    <t xml:space="preserve"> Trade creditors </t>
  </si>
  <si>
    <t xml:space="preserve"> Bank overdraft</t>
  </si>
  <si>
    <t>Share capital</t>
  </si>
  <si>
    <t xml:space="preserve"> Retained profits</t>
  </si>
  <si>
    <t>Total Equity</t>
  </si>
  <si>
    <t>Equity</t>
  </si>
  <si>
    <t>Total Assets</t>
  </si>
  <si>
    <t>Total liability</t>
  </si>
  <si>
    <t>Total Liability and Equity</t>
  </si>
  <si>
    <t>Exam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</si>
</sst>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44" fontId="0" fillId="0" borderId="0" xfId="1" applyFont="1"/>
    <xf numFmtId="3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44" fontId="2" fillId="0" borderId="0" xfId="0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A32" sqref="A32"/>
    </sheetView>
  </sheetViews>
  <sheetFormatPr defaultRowHeight="15" x14ac:dyDescent="0.25"/>
  <cols>
    <col min="1" max="1" width="37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>
        <v>95</v>
      </c>
    </row>
    <row r="4" spans="1:2" x14ac:dyDescent="0.25">
      <c r="A4" t="s">
        <v>4</v>
      </c>
      <c r="B4">
        <v>12000</v>
      </c>
    </row>
    <row r="5" spans="1:2" x14ac:dyDescent="0.25">
      <c r="A5" t="s">
        <v>5</v>
      </c>
      <c r="B5">
        <v>3</v>
      </c>
    </row>
    <row r="6" spans="1:2" x14ac:dyDescent="0.25">
      <c r="A6" t="s">
        <v>6</v>
      </c>
      <c r="B6">
        <v>9</v>
      </c>
    </row>
    <row r="7" spans="1:2" x14ac:dyDescent="0.25">
      <c r="A7" t="s">
        <v>7</v>
      </c>
      <c r="B7">
        <v>4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2</v>
      </c>
    </row>
    <row r="10" spans="1:2" x14ac:dyDescent="0.25">
      <c r="A10" t="s">
        <v>11</v>
      </c>
      <c r="B10">
        <v>1</v>
      </c>
    </row>
    <row r="11" spans="1:2" x14ac:dyDescent="0.25">
      <c r="A11" t="s">
        <v>10</v>
      </c>
      <c r="B11">
        <v>3</v>
      </c>
    </row>
    <row r="12" spans="1:2" x14ac:dyDescent="0.25">
      <c r="A12" t="s">
        <v>12</v>
      </c>
      <c r="B12">
        <v>4</v>
      </c>
    </row>
    <row r="13" spans="1:2" x14ac:dyDescent="0.25">
      <c r="A13" t="s">
        <v>13</v>
      </c>
      <c r="B13">
        <v>110000</v>
      </c>
    </row>
    <row r="14" spans="1:2" x14ac:dyDescent="0.25">
      <c r="A14" t="s">
        <v>14</v>
      </c>
      <c r="B14">
        <v>850</v>
      </c>
    </row>
    <row r="15" spans="1:2" x14ac:dyDescent="0.25">
      <c r="A15" t="s">
        <v>15</v>
      </c>
      <c r="B15">
        <v>50250</v>
      </c>
    </row>
    <row r="16" spans="1:2" x14ac:dyDescent="0.25">
      <c r="A16" t="s">
        <v>16</v>
      </c>
      <c r="B16">
        <v>4000</v>
      </c>
    </row>
    <row r="17" spans="1:2" x14ac:dyDescent="0.25">
      <c r="A17" t="s">
        <v>17</v>
      </c>
      <c r="B17">
        <v>16000</v>
      </c>
    </row>
    <row r="18" spans="1:2" x14ac:dyDescent="0.25">
      <c r="A18" t="s">
        <v>18</v>
      </c>
      <c r="B18">
        <v>9000</v>
      </c>
    </row>
    <row r="19" spans="1:2" x14ac:dyDescent="0.25">
      <c r="A19" t="s">
        <v>19</v>
      </c>
      <c r="B19">
        <v>45000</v>
      </c>
    </row>
    <row r="20" spans="1:2" x14ac:dyDescent="0.25">
      <c r="A20" t="s">
        <v>20</v>
      </c>
      <c r="B20">
        <v>140000</v>
      </c>
    </row>
    <row r="21" spans="1:2" x14ac:dyDescent="0.25">
      <c r="A21" t="s">
        <v>21</v>
      </c>
      <c r="B21">
        <v>75000</v>
      </c>
    </row>
    <row r="22" spans="1:2" x14ac:dyDescent="0.25">
      <c r="A22" t="s">
        <v>22</v>
      </c>
      <c r="B22">
        <v>25000</v>
      </c>
    </row>
    <row r="23" spans="1:2" x14ac:dyDescent="0.25">
      <c r="A23" t="s">
        <v>23</v>
      </c>
      <c r="B23">
        <v>194449.99999999991</v>
      </c>
    </row>
    <row r="24" spans="1:2" x14ac:dyDescent="0.25">
      <c r="A24" t="s">
        <v>24</v>
      </c>
      <c r="B24">
        <v>16500</v>
      </c>
    </row>
    <row r="25" spans="1:2" x14ac:dyDescent="0.25">
      <c r="A25" t="s">
        <v>25</v>
      </c>
      <c r="B25">
        <v>70000</v>
      </c>
    </row>
    <row r="26" spans="1:2" x14ac:dyDescent="0.25">
      <c r="A26" t="s">
        <v>26</v>
      </c>
      <c r="B26">
        <v>200000</v>
      </c>
    </row>
    <row r="27" spans="1:2" x14ac:dyDescent="0.25">
      <c r="A27" t="s">
        <v>27</v>
      </c>
      <c r="B27">
        <v>90000</v>
      </c>
    </row>
    <row r="28" spans="1:2" x14ac:dyDescent="0.25">
      <c r="A28" t="s">
        <v>28</v>
      </c>
      <c r="B28">
        <v>3000</v>
      </c>
    </row>
    <row r="29" spans="1:2" x14ac:dyDescent="0.25">
      <c r="A29" t="s">
        <v>29</v>
      </c>
      <c r="B29">
        <v>100000</v>
      </c>
    </row>
    <row r="30" spans="1:2" x14ac:dyDescent="0.25">
      <c r="A30" t="s">
        <v>30</v>
      </c>
      <c r="B30" s="1">
        <v>0.18</v>
      </c>
    </row>
    <row r="32" spans="1:2" x14ac:dyDescent="0.25">
      <c r="A32" t="s">
        <v>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5" x14ac:dyDescent="0.25"/>
  <cols>
    <col min="1" max="1" width="19.42578125" bestFit="1" customWidth="1"/>
    <col min="2" max="2" width="14.28515625" bestFit="1" customWidth="1"/>
  </cols>
  <sheetData>
    <row r="1" spans="1:2" x14ac:dyDescent="0.25">
      <c r="A1" s="7" t="s">
        <v>83</v>
      </c>
    </row>
    <row r="2" spans="1:2" x14ac:dyDescent="0.25">
      <c r="A2" t="s">
        <v>84</v>
      </c>
      <c r="B2">
        <f>Given!B21</f>
        <v>75000</v>
      </c>
    </row>
    <row r="3" spans="1:2" x14ac:dyDescent="0.25">
      <c r="A3" t="s">
        <v>85</v>
      </c>
      <c r="B3" s="4">
        <f>'Sales Budget'!D3</f>
        <v>1140000</v>
      </c>
    </row>
    <row r="4" spans="1:2" x14ac:dyDescent="0.25">
      <c r="A4" t="s">
        <v>86</v>
      </c>
      <c r="B4" s="4">
        <f>B3*0.14</f>
        <v>159600.00000000003</v>
      </c>
    </row>
    <row r="5" spans="1:2" x14ac:dyDescent="0.25">
      <c r="A5" s="7" t="s">
        <v>87</v>
      </c>
      <c r="B5" s="8">
        <f>B2+B3-B4</f>
        <v>1055400</v>
      </c>
    </row>
    <row r="6" spans="1:2" x14ac:dyDescent="0.25">
      <c r="A6" t="s">
        <v>88</v>
      </c>
      <c r="B6" s="2">
        <f>Given!B22</f>
        <v>25000</v>
      </c>
    </row>
    <row r="7" spans="1:2" x14ac:dyDescent="0.25">
      <c r="A7" t="s">
        <v>89</v>
      </c>
      <c r="B7" s="4">
        <f>'Purchase of RM'!D8</f>
        <v>694945</v>
      </c>
    </row>
    <row r="8" spans="1:2" x14ac:dyDescent="0.25">
      <c r="A8" t="s">
        <v>90</v>
      </c>
      <c r="B8" s="4">
        <f>B7*0.12</f>
        <v>83393.399999999994</v>
      </c>
    </row>
    <row r="9" spans="1:2" x14ac:dyDescent="0.25">
      <c r="A9" t="s">
        <v>91</v>
      </c>
      <c r="B9" s="2">
        <f>DL!C8</f>
        <v>120850</v>
      </c>
    </row>
    <row r="10" spans="1:2" x14ac:dyDescent="0.25">
      <c r="A10" t="s">
        <v>92</v>
      </c>
      <c r="B10" s="4">
        <f>Given!B13</f>
        <v>110000</v>
      </c>
    </row>
    <row r="11" spans="1:2" x14ac:dyDescent="0.25">
      <c r="A11" t="s">
        <v>93</v>
      </c>
      <c r="B11" s="4">
        <f>Given!B20</f>
        <v>140000</v>
      </c>
    </row>
    <row r="12" spans="1:2" x14ac:dyDescent="0.25">
      <c r="A12" t="s">
        <v>94</v>
      </c>
      <c r="B12" s="4">
        <f>Given!B29</f>
        <v>100000</v>
      </c>
    </row>
    <row r="13" spans="1:2" x14ac:dyDescent="0.25">
      <c r="A13" t="s">
        <v>95</v>
      </c>
      <c r="B13" s="2">
        <f>Given!B25</f>
        <v>70000</v>
      </c>
    </row>
    <row r="14" spans="1:2" x14ac:dyDescent="0.25">
      <c r="A14" t="s">
        <v>96</v>
      </c>
      <c r="B14" s="4">
        <f>B6+B7-B8+B9+B10+B11+B12+B13</f>
        <v>1177401.6000000001</v>
      </c>
    </row>
    <row r="15" spans="1:2" x14ac:dyDescent="0.25">
      <c r="A15" t="s">
        <v>97</v>
      </c>
      <c r="B15" s="2">
        <f>Given!B28</f>
        <v>3000</v>
      </c>
    </row>
    <row r="16" spans="1:2" x14ac:dyDescent="0.25">
      <c r="A16" t="s">
        <v>98</v>
      </c>
      <c r="B16" s="4">
        <f>B5-B14</f>
        <v>-122001.60000000009</v>
      </c>
    </row>
    <row r="17" spans="1:2" x14ac:dyDescent="0.25">
      <c r="A17" t="s">
        <v>99</v>
      </c>
      <c r="B17" s="4">
        <f>B15+B16</f>
        <v>-119001.60000000009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8" sqref="B8"/>
    </sheetView>
  </sheetViews>
  <sheetFormatPr defaultRowHeight="15" x14ac:dyDescent="0.25"/>
  <cols>
    <col min="1" max="1" width="46.5703125" bestFit="1" customWidth="1"/>
    <col min="2" max="2" width="14.28515625" bestFit="1" customWidth="1"/>
  </cols>
  <sheetData>
    <row r="1" spans="1:2" x14ac:dyDescent="0.25">
      <c r="A1" t="s">
        <v>100</v>
      </c>
    </row>
    <row r="2" spans="1:2" x14ac:dyDescent="0.25">
      <c r="A2" t="s">
        <v>85</v>
      </c>
      <c r="B2" s="4">
        <f>'Sales Budget'!D3</f>
        <v>1140000</v>
      </c>
    </row>
    <row r="3" spans="1:2" x14ac:dyDescent="0.25">
      <c r="A3" t="s">
        <v>101</v>
      </c>
      <c r="B3" s="2">
        <f>'Sales Budget'!C3*'Value of Finished Closing Inv'!D7</f>
        <v>804000</v>
      </c>
    </row>
    <row r="4" spans="1:2" x14ac:dyDescent="0.25">
      <c r="A4" t="s">
        <v>102</v>
      </c>
      <c r="B4" s="4">
        <f>B2-B3</f>
        <v>336000</v>
      </c>
    </row>
    <row r="5" spans="1:2" x14ac:dyDescent="0.25">
      <c r="A5" t="s">
        <v>103</v>
      </c>
      <c r="B5" s="2">
        <f>Given!B13</f>
        <v>110000</v>
      </c>
    </row>
    <row r="6" spans="1:2" x14ac:dyDescent="0.25">
      <c r="A6" t="s">
        <v>30</v>
      </c>
      <c r="B6" s="2">
        <f>(Given!B26+Given!B29)*0.18</f>
        <v>54000</v>
      </c>
    </row>
    <row r="7" spans="1:2" x14ac:dyDescent="0.25">
      <c r="A7" t="s">
        <v>104</v>
      </c>
      <c r="B7" s="4">
        <f>B4-B5-B6</f>
        <v>172000</v>
      </c>
    </row>
    <row r="8" spans="1:2" x14ac:dyDescent="0.25">
      <c r="A8" t="s">
        <v>105</v>
      </c>
      <c r="B8" s="2">
        <f>Given!B20</f>
        <v>140000</v>
      </c>
    </row>
    <row r="9" spans="1:2" x14ac:dyDescent="0.25">
      <c r="A9" t="s">
        <v>106</v>
      </c>
      <c r="B9" s="4">
        <f>B7-B8</f>
        <v>32000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1" sqref="B11"/>
    </sheetView>
  </sheetViews>
  <sheetFormatPr defaultRowHeight="15" x14ac:dyDescent="0.25"/>
  <cols>
    <col min="1" max="1" width="25.140625" bestFit="1" customWidth="1"/>
    <col min="2" max="2" width="13.42578125" bestFit="1" customWidth="1"/>
    <col min="4" max="4" width="12.5703125" bestFit="1" customWidth="1"/>
  </cols>
  <sheetData>
    <row r="1" spans="1:4" x14ac:dyDescent="0.25">
      <c r="A1" s="7" t="s">
        <v>107</v>
      </c>
    </row>
    <row r="2" spans="1:4" x14ac:dyDescent="0.25">
      <c r="A2" t="s">
        <v>108</v>
      </c>
      <c r="B2" s="2">
        <f>Given!B26+Given!B29</f>
        <v>300000</v>
      </c>
    </row>
    <row r="3" spans="1:4" x14ac:dyDescent="0.25">
      <c r="A3" t="s">
        <v>109</v>
      </c>
      <c r="B3" s="4">
        <f>Given!B27+'Budgetted P&amp;L'!B6</f>
        <v>144000</v>
      </c>
    </row>
    <row r="4" spans="1:4" x14ac:dyDescent="0.25">
      <c r="A4" s="7" t="s">
        <v>110</v>
      </c>
    </row>
    <row r="5" spans="1:4" x14ac:dyDescent="0.25">
      <c r="A5" t="s">
        <v>111</v>
      </c>
      <c r="B5" s="2">
        <f>'Value of closing RM'!C6</f>
        <v>67100</v>
      </c>
    </row>
    <row r="6" spans="1:4" x14ac:dyDescent="0.25">
      <c r="A6" t="s">
        <v>112</v>
      </c>
      <c r="B6" s="2">
        <f>'Value of Finished Closing Inv'!D9</f>
        <v>62645.000000000007</v>
      </c>
    </row>
    <row r="7" spans="1:4" x14ac:dyDescent="0.25">
      <c r="A7" t="s">
        <v>113</v>
      </c>
      <c r="B7" s="4">
        <f>'Cash budget'!B4</f>
        <v>159600.00000000003</v>
      </c>
    </row>
    <row r="8" spans="1:4" x14ac:dyDescent="0.25">
      <c r="A8" t="s">
        <v>121</v>
      </c>
      <c r="B8" s="4">
        <f>B2-B3+B5+B6+B7</f>
        <v>445345</v>
      </c>
    </row>
    <row r="9" spans="1:4" x14ac:dyDescent="0.25">
      <c r="A9" s="7" t="s">
        <v>114</v>
      </c>
      <c r="D9" s="4"/>
    </row>
    <row r="10" spans="1:4" x14ac:dyDescent="0.25">
      <c r="A10" t="s">
        <v>115</v>
      </c>
      <c r="B10" s="4">
        <f>'Cash budget'!B8</f>
        <v>83393.399999999994</v>
      </c>
    </row>
    <row r="11" spans="1:4" x14ac:dyDescent="0.25">
      <c r="A11" t="s">
        <v>116</v>
      </c>
      <c r="B11" s="4">
        <f>'Cash budget'!B17*(-1)</f>
        <v>119001.60000000009</v>
      </c>
    </row>
    <row r="12" spans="1:4" x14ac:dyDescent="0.25">
      <c r="A12" t="s">
        <v>122</v>
      </c>
      <c r="B12" s="4">
        <f>B10+B11</f>
        <v>202395.00000000009</v>
      </c>
    </row>
    <row r="13" spans="1:4" x14ac:dyDescent="0.25">
      <c r="A13" s="7" t="s">
        <v>120</v>
      </c>
    </row>
    <row r="14" spans="1:4" x14ac:dyDescent="0.25">
      <c r="A14" t="s">
        <v>117</v>
      </c>
      <c r="B14" s="2">
        <f>Given!B23</f>
        <v>194449.99999999991</v>
      </c>
    </row>
    <row r="15" spans="1:4" x14ac:dyDescent="0.25">
      <c r="A15" t="s">
        <v>118</v>
      </c>
      <c r="B15" s="4">
        <f>Given!B24+'Budgetted P&amp;L'!B9</f>
        <v>48500</v>
      </c>
    </row>
    <row r="16" spans="1:4" x14ac:dyDescent="0.25">
      <c r="A16" t="s">
        <v>119</v>
      </c>
      <c r="B16" s="4">
        <f>SUM(B14:B15)</f>
        <v>242949.99999999991</v>
      </c>
    </row>
    <row r="17" spans="1:2" x14ac:dyDescent="0.25">
      <c r="A17" t="s">
        <v>123</v>
      </c>
      <c r="B17" s="4">
        <f>B12+B16</f>
        <v>445345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4" sqref="C4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9.85546875" bestFit="1" customWidth="1"/>
    <col min="4" max="4" width="14.28515625" bestFit="1" customWidth="1"/>
  </cols>
  <sheetData>
    <row r="1" spans="1:4" x14ac:dyDescent="0.25">
      <c r="A1" t="s">
        <v>31</v>
      </c>
    </row>
    <row r="2" spans="1:4" x14ac:dyDescent="0.25">
      <c r="A2" t="s">
        <v>32</v>
      </c>
      <c r="B2" t="s">
        <v>33</v>
      </c>
      <c r="C2" t="s">
        <v>34</v>
      </c>
      <c r="D2" t="s">
        <v>35</v>
      </c>
    </row>
    <row r="3" spans="1:4" x14ac:dyDescent="0.25">
      <c r="A3" t="str">
        <f>Given!B2</f>
        <v>AB3</v>
      </c>
      <c r="B3" s="2">
        <f>Given!B3</f>
        <v>95</v>
      </c>
      <c r="C3">
        <f>Given!B4</f>
        <v>12000</v>
      </c>
      <c r="D3" s="2">
        <f>B3*C3</f>
        <v>1140000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24.7109375" bestFit="1" customWidth="1"/>
    <col min="2" max="2" width="6.5703125" bestFit="1" customWidth="1"/>
  </cols>
  <sheetData>
    <row r="1" spans="1:2" x14ac:dyDescent="0.25">
      <c r="A1" t="s">
        <v>36</v>
      </c>
    </row>
    <row r="2" spans="1:2" x14ac:dyDescent="0.25">
      <c r="A2" t="s">
        <v>37</v>
      </c>
      <c r="B2">
        <f>Given!B14</f>
        <v>850</v>
      </c>
    </row>
    <row r="3" spans="1:2" x14ac:dyDescent="0.25">
      <c r="A3" t="s">
        <v>38</v>
      </c>
      <c r="B3" s="3">
        <f>Given!B4</f>
        <v>12000</v>
      </c>
    </row>
    <row r="4" spans="1:2" x14ac:dyDescent="0.25">
      <c r="A4" t="s">
        <v>39</v>
      </c>
      <c r="B4">
        <f>B2*1.1</f>
        <v>935.00000000000011</v>
      </c>
    </row>
    <row r="5" spans="1:2" x14ac:dyDescent="0.25">
      <c r="A5" t="s">
        <v>40</v>
      </c>
      <c r="B5" s="3">
        <f>B3-B2+B4</f>
        <v>12085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 x14ac:dyDescent="0.25"/>
  <cols>
    <col min="1" max="1" width="21" bestFit="1" customWidth="1"/>
    <col min="2" max="2" width="16" bestFit="1" customWidth="1"/>
    <col min="3" max="3" width="18.28515625" bestFit="1" customWidth="1"/>
    <col min="4" max="4" width="20.5703125" bestFit="1" customWidth="1"/>
  </cols>
  <sheetData>
    <row r="1" spans="1:4" x14ac:dyDescent="0.25">
      <c r="A1" t="s">
        <v>41</v>
      </c>
    </row>
    <row r="2" spans="1:4" x14ac:dyDescent="0.25">
      <c r="A2" t="s">
        <v>42</v>
      </c>
      <c r="B2" t="s">
        <v>43</v>
      </c>
      <c r="C2" t="s">
        <v>44</v>
      </c>
      <c r="D2" t="s">
        <v>45</v>
      </c>
    </row>
    <row r="3" spans="1:4" x14ac:dyDescent="0.25">
      <c r="A3" t="s">
        <v>46</v>
      </c>
      <c r="B3">
        <v>3</v>
      </c>
      <c r="C3" s="3">
        <f>'Production Budget'!B5</f>
        <v>12085</v>
      </c>
      <c r="D3">
        <f>B3*C3</f>
        <v>36255</v>
      </c>
    </row>
    <row r="4" spans="1:4" x14ac:dyDescent="0.25">
      <c r="A4" t="s">
        <v>47</v>
      </c>
      <c r="B4">
        <v>9</v>
      </c>
      <c r="C4" s="3">
        <f>'Production Budget'!B5</f>
        <v>12085</v>
      </c>
      <c r="D4">
        <f>B4*C4</f>
        <v>108765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1" max="1" width="23.7109375" bestFit="1" customWidth="1"/>
    <col min="2" max="4" width="12.5703125" bestFit="1" customWidth="1"/>
  </cols>
  <sheetData>
    <row r="1" spans="1:4" x14ac:dyDescent="0.25">
      <c r="A1" t="s">
        <v>48</v>
      </c>
    </row>
    <row r="2" spans="1:4" x14ac:dyDescent="0.25">
      <c r="A2" t="s">
        <v>49</v>
      </c>
      <c r="B2" t="s">
        <v>46</v>
      </c>
      <c r="C2" t="s">
        <v>47</v>
      </c>
    </row>
    <row r="3" spans="1:4" x14ac:dyDescent="0.25">
      <c r="A3" t="s">
        <v>50</v>
      </c>
      <c r="B3">
        <f>Given!B16</f>
        <v>4000</v>
      </c>
      <c r="C3">
        <f>Given!B18</f>
        <v>9000</v>
      </c>
    </row>
    <row r="4" spans="1:4" x14ac:dyDescent="0.25">
      <c r="A4" t="s">
        <v>51</v>
      </c>
      <c r="B4">
        <f>B3*1.1</f>
        <v>4400</v>
      </c>
      <c r="C4">
        <f>C3*1.1</f>
        <v>9900</v>
      </c>
    </row>
    <row r="5" spans="1:4" x14ac:dyDescent="0.25">
      <c r="A5" t="s">
        <v>52</v>
      </c>
      <c r="B5">
        <f>'RM needed'!D3</f>
        <v>36255</v>
      </c>
      <c r="C5">
        <f>'RM needed'!D4</f>
        <v>108765</v>
      </c>
    </row>
    <row r="6" spans="1:4" x14ac:dyDescent="0.25">
      <c r="A6" t="s">
        <v>53</v>
      </c>
      <c r="B6">
        <f>B5-B3+B4</f>
        <v>36655</v>
      </c>
      <c r="C6">
        <f>C5-C3+C4</f>
        <v>109665</v>
      </c>
    </row>
    <row r="7" spans="1:4" x14ac:dyDescent="0.25">
      <c r="A7" t="s">
        <v>33</v>
      </c>
      <c r="B7" s="2">
        <f>Given!B7</f>
        <v>4</v>
      </c>
      <c r="C7" s="2">
        <f>Given!B8</f>
        <v>5</v>
      </c>
    </row>
    <row r="8" spans="1:4" x14ac:dyDescent="0.25">
      <c r="A8" t="s">
        <v>54</v>
      </c>
      <c r="B8" s="4">
        <f>B6*B7</f>
        <v>146620</v>
      </c>
      <c r="C8" s="4">
        <f>C6*C7</f>
        <v>548325</v>
      </c>
      <c r="D8" s="4">
        <f>B8+C8</f>
        <v>694945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4" sqref="G14"/>
    </sheetView>
  </sheetViews>
  <sheetFormatPr defaultRowHeight="15" x14ac:dyDescent="0.25"/>
  <cols>
    <col min="1" max="1" width="20.7109375" bestFit="1" customWidth="1"/>
    <col min="2" max="2" width="10.140625" bestFit="1" customWidth="1"/>
    <col min="3" max="3" width="11.28515625" bestFit="1" customWidth="1"/>
  </cols>
  <sheetData>
    <row r="1" spans="1:3" x14ac:dyDescent="0.25">
      <c r="A1" t="s">
        <v>55</v>
      </c>
    </row>
    <row r="2" spans="1:3" x14ac:dyDescent="0.25">
      <c r="B2" t="s">
        <v>56</v>
      </c>
      <c r="C2" t="s">
        <v>57</v>
      </c>
    </row>
    <row r="3" spans="1:3" x14ac:dyDescent="0.25">
      <c r="A3" t="s">
        <v>58</v>
      </c>
      <c r="B3">
        <f>Given!B9</f>
        <v>2</v>
      </c>
      <c r="C3">
        <f>Given!B10</f>
        <v>1</v>
      </c>
    </row>
    <row r="4" spans="1:3" x14ac:dyDescent="0.25">
      <c r="A4" t="s">
        <v>59</v>
      </c>
      <c r="B4" s="3">
        <f>'Production Budget'!B5</f>
        <v>12085</v>
      </c>
      <c r="C4" s="3">
        <f>'Production Budget'!B5</f>
        <v>12085</v>
      </c>
    </row>
    <row r="5" spans="1:3" x14ac:dyDescent="0.25">
      <c r="A5" t="s">
        <v>60</v>
      </c>
      <c r="B5">
        <f>B3*B4</f>
        <v>24170</v>
      </c>
      <c r="C5">
        <f>C3*C4</f>
        <v>12085</v>
      </c>
    </row>
    <row r="6" spans="1:3" x14ac:dyDescent="0.25">
      <c r="A6" t="s">
        <v>61</v>
      </c>
      <c r="B6" s="5">
        <f>Given!B11</f>
        <v>3</v>
      </c>
      <c r="C6" s="5">
        <f>Given!B12</f>
        <v>4</v>
      </c>
    </row>
    <row r="7" spans="1:3" x14ac:dyDescent="0.25">
      <c r="A7" t="s">
        <v>62</v>
      </c>
      <c r="B7" s="6">
        <f>B5*B6</f>
        <v>72510</v>
      </c>
      <c r="C7" s="6">
        <f>C5*C6</f>
        <v>48340</v>
      </c>
    </row>
    <row r="8" spans="1:3" x14ac:dyDescent="0.25">
      <c r="A8" t="s">
        <v>63</v>
      </c>
      <c r="C8" s="6">
        <f>C7+B7</f>
        <v>120850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8" sqref="F8"/>
    </sheetView>
  </sheetViews>
  <sheetFormatPr defaultRowHeight="15" x14ac:dyDescent="0.25"/>
  <cols>
    <col min="1" max="1" width="23.5703125" bestFit="1" customWidth="1"/>
    <col min="2" max="3" width="9" bestFit="1" customWidth="1"/>
  </cols>
  <sheetData>
    <row r="1" spans="1:3" x14ac:dyDescent="0.25">
      <c r="A1" t="s">
        <v>64</v>
      </c>
    </row>
    <row r="2" spans="1:3" x14ac:dyDescent="0.25">
      <c r="A2" t="s">
        <v>65</v>
      </c>
      <c r="B2" t="s">
        <v>46</v>
      </c>
      <c r="C2" t="s">
        <v>47</v>
      </c>
    </row>
    <row r="3" spans="1:3" x14ac:dyDescent="0.25">
      <c r="A3" t="s">
        <v>51</v>
      </c>
      <c r="B3">
        <f>'Purchase of RM'!B4</f>
        <v>4400</v>
      </c>
      <c r="C3">
        <f>'Purchase of RM'!C4</f>
        <v>9900</v>
      </c>
    </row>
    <row r="4" spans="1:3" x14ac:dyDescent="0.25">
      <c r="A4" t="s">
        <v>66</v>
      </c>
      <c r="B4" s="2">
        <f>Given!B7</f>
        <v>4</v>
      </c>
      <c r="C4" s="2">
        <f>Given!B8</f>
        <v>5</v>
      </c>
    </row>
    <row r="5" spans="1:3" x14ac:dyDescent="0.25">
      <c r="A5" t="s">
        <v>64</v>
      </c>
      <c r="B5" s="5">
        <f>B3*B4</f>
        <v>17600</v>
      </c>
      <c r="C5" s="5">
        <f>C3*C4</f>
        <v>49500</v>
      </c>
    </row>
    <row r="6" spans="1:3" x14ac:dyDescent="0.25">
      <c r="A6" t="s">
        <v>67</v>
      </c>
      <c r="B6" s="2"/>
      <c r="C6" s="5">
        <f>B5+C5</f>
        <v>67100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6" sqref="E16"/>
    </sheetView>
  </sheetViews>
  <sheetFormatPr defaultRowHeight="15" x14ac:dyDescent="0.25"/>
  <cols>
    <col min="1" max="1" width="27" bestFit="1" customWidth="1"/>
    <col min="2" max="2" width="7.28515625" bestFit="1" customWidth="1"/>
    <col min="3" max="3" width="20.85546875" bestFit="1" customWidth="1"/>
    <col min="4" max="4" width="17.28515625" bestFit="1" customWidth="1"/>
  </cols>
  <sheetData>
    <row r="1" spans="1:4" x14ac:dyDescent="0.25">
      <c r="A1" t="s">
        <v>68</v>
      </c>
      <c r="B1" s="6"/>
      <c r="D1" s="6"/>
    </row>
    <row r="2" spans="1:4" x14ac:dyDescent="0.25">
      <c r="A2" t="s">
        <v>69</v>
      </c>
      <c r="B2" s="6" t="s">
        <v>70</v>
      </c>
      <c r="C2" t="s">
        <v>71</v>
      </c>
      <c r="D2" s="6" t="s">
        <v>72</v>
      </c>
    </row>
    <row r="3" spans="1:4" x14ac:dyDescent="0.25">
      <c r="A3" t="s">
        <v>76</v>
      </c>
      <c r="B3" s="6">
        <f>Given!B7</f>
        <v>4</v>
      </c>
      <c r="C3">
        <f>Given!B5</f>
        <v>3</v>
      </c>
      <c r="D3" s="6">
        <f>C3*B3</f>
        <v>12</v>
      </c>
    </row>
    <row r="4" spans="1:4" x14ac:dyDescent="0.25">
      <c r="A4" t="s">
        <v>47</v>
      </c>
      <c r="B4" s="6">
        <f>Given!B8</f>
        <v>5</v>
      </c>
      <c r="C4">
        <f>Given!B6</f>
        <v>9</v>
      </c>
      <c r="D4" s="6">
        <f>C4*B4</f>
        <v>45</v>
      </c>
    </row>
    <row r="5" spans="1:4" x14ac:dyDescent="0.25">
      <c r="A5" t="s">
        <v>56</v>
      </c>
      <c r="B5" s="6">
        <f>Given!B11</f>
        <v>3</v>
      </c>
      <c r="C5">
        <f>Given!B9</f>
        <v>2</v>
      </c>
      <c r="D5" s="6">
        <f t="shared" ref="D5:D6" si="0">C5*B5</f>
        <v>6</v>
      </c>
    </row>
    <row r="6" spans="1:4" x14ac:dyDescent="0.25">
      <c r="A6" t="s">
        <v>73</v>
      </c>
      <c r="B6" s="6">
        <f>Given!B12</f>
        <v>4</v>
      </c>
      <c r="C6">
        <f>Given!B10</f>
        <v>1</v>
      </c>
      <c r="D6" s="6">
        <f t="shared" si="0"/>
        <v>4</v>
      </c>
    </row>
    <row r="7" spans="1:4" x14ac:dyDescent="0.25">
      <c r="A7" t="s">
        <v>74</v>
      </c>
      <c r="B7" s="6"/>
      <c r="D7" s="6">
        <f>SUM(D3:D6)</f>
        <v>67</v>
      </c>
    </row>
    <row r="8" spans="1:4" x14ac:dyDescent="0.25">
      <c r="A8" t="s">
        <v>75</v>
      </c>
      <c r="B8" s="6"/>
      <c r="D8">
        <f>'Production Budget'!B4</f>
        <v>935.00000000000011</v>
      </c>
    </row>
    <row r="9" spans="1:4" x14ac:dyDescent="0.25">
      <c r="A9" t="s">
        <v>68</v>
      </c>
      <c r="B9" s="6"/>
      <c r="D9" s="6">
        <f>D8*D7</f>
        <v>62645.000000000007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3" sqref="E13"/>
    </sheetView>
  </sheetViews>
  <sheetFormatPr defaultRowHeight="15" x14ac:dyDescent="0.25"/>
  <cols>
    <col min="1" max="1" width="18.140625" bestFit="1" customWidth="1"/>
  </cols>
  <sheetData>
    <row r="1" spans="1:3" x14ac:dyDescent="0.25">
      <c r="A1" s="7" t="s">
        <v>82</v>
      </c>
    </row>
    <row r="2" spans="1:3" x14ac:dyDescent="0.25">
      <c r="A2" t="s">
        <v>77</v>
      </c>
      <c r="C2">
        <f>Given!B15</f>
        <v>50250</v>
      </c>
    </row>
    <row r="3" spans="1:3" x14ac:dyDescent="0.25">
      <c r="A3" t="s">
        <v>78</v>
      </c>
      <c r="B3" s="3">
        <f>'Production Budget'!B5</f>
        <v>12085</v>
      </c>
    </row>
    <row r="4" spans="1:3" x14ac:dyDescent="0.25">
      <c r="A4" t="s">
        <v>79</v>
      </c>
      <c r="B4">
        <f>'Value of Finished Closing Inv'!D7</f>
        <v>67</v>
      </c>
    </row>
    <row r="5" spans="1:3" x14ac:dyDescent="0.25">
      <c r="A5" t="s">
        <v>80</v>
      </c>
      <c r="C5">
        <f>B3*B4</f>
        <v>809695</v>
      </c>
    </row>
    <row r="6" spans="1:3" x14ac:dyDescent="0.25">
      <c r="A6" t="s">
        <v>81</v>
      </c>
      <c r="C6">
        <f>'Value of Finished Closing Inv'!D9</f>
        <v>62645.000000000007</v>
      </c>
    </row>
    <row r="7" spans="1:3" x14ac:dyDescent="0.25">
      <c r="A7" t="s">
        <v>82</v>
      </c>
      <c r="C7">
        <f>C2+C5-C6</f>
        <v>797300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Given</vt:lpstr>
      <vt:lpstr>Sales Budget</vt:lpstr>
      <vt:lpstr>Production Budget</vt:lpstr>
      <vt:lpstr>RM needed</vt:lpstr>
      <vt:lpstr>Purchase of RM</vt:lpstr>
      <vt:lpstr>DL</vt:lpstr>
      <vt:lpstr>Value of closing RM</vt:lpstr>
      <vt:lpstr>Value of Finished Closing Inv</vt:lpstr>
      <vt:lpstr> COGS</vt:lpstr>
      <vt:lpstr>Cash budget</vt:lpstr>
      <vt:lpstr>Budgetted P&amp;L</vt:lpstr>
      <vt:lpstr>Budgeted balance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nila.mamajonova@gmail.com</dc:creator>
  <cp:lastModifiedBy>Пользователь</cp:lastModifiedBy>
  <dcterms:created xsi:type="dcterms:W3CDTF">2025-05-19T17:48:56Z</dcterms:created>
  <dcterms:modified xsi:type="dcterms:W3CDTF">2025-05-26T13:33:31Z</dcterms:modified>
</cp:coreProperties>
</file>