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000" windowHeight="46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84" i="1"/>
  <c r="B82"/>
  <c r="A69"/>
  <c r="B80"/>
  <c r="B78"/>
  <c r="B79"/>
  <c r="B77"/>
  <c r="K58"/>
  <c r="H58"/>
  <c r="E58"/>
  <c r="K51"/>
  <c r="K50"/>
  <c r="K49"/>
  <c r="K48"/>
  <c r="H52"/>
  <c r="H51"/>
  <c r="H50"/>
  <c r="H49"/>
  <c r="H48"/>
  <c r="E54"/>
  <c r="E53"/>
  <c r="E52"/>
  <c r="E51"/>
  <c r="E50"/>
  <c r="E49"/>
  <c r="E48"/>
  <c r="B58"/>
  <c r="B54"/>
  <c r="B56"/>
  <c r="B55"/>
  <c r="B53"/>
  <c r="B52"/>
  <c r="B51"/>
  <c r="B50"/>
  <c r="B49"/>
  <c r="B48"/>
  <c r="H19"/>
  <c r="B18"/>
  <c r="A31"/>
  <c r="B31"/>
  <c r="D18"/>
  <c r="C21"/>
  <c r="C37" s="1"/>
  <c r="E23"/>
  <c r="D26"/>
  <c r="B25"/>
  <c r="A14"/>
  <c r="E18" s="1"/>
  <c r="C25" l="1"/>
  <c r="E19"/>
  <c r="B21"/>
  <c r="D22"/>
  <c r="B23"/>
  <c r="B19"/>
  <c r="E25"/>
  <c r="E41" s="1"/>
  <c r="D24"/>
  <c r="D40" s="1"/>
  <c r="C23"/>
  <c r="E21"/>
  <c r="D20"/>
  <c r="C19"/>
  <c r="A28"/>
  <c r="A44" s="1"/>
  <c r="E34"/>
  <c r="D42"/>
  <c r="D39"/>
  <c r="B24"/>
  <c r="B20"/>
  <c r="C26"/>
  <c r="E24"/>
  <c r="E40" s="1"/>
  <c r="D23"/>
  <c r="C22"/>
  <c r="E20"/>
  <c r="D19"/>
  <c r="C18"/>
  <c r="B34"/>
  <c r="E39"/>
  <c r="E37"/>
  <c r="D36"/>
  <c r="B41"/>
  <c r="E35"/>
  <c r="B26"/>
  <c r="B22"/>
  <c r="E26"/>
  <c r="E42" s="1"/>
  <c r="D25"/>
  <c r="C24"/>
  <c r="E22"/>
  <c r="E38" s="1"/>
  <c r="D21"/>
  <c r="C20"/>
  <c r="D34"/>
  <c r="C42"/>
  <c r="C41"/>
  <c r="C40" l="1"/>
  <c r="C38"/>
  <c r="B38"/>
  <c r="C35"/>
  <c r="D37"/>
  <c r="G37" s="1"/>
  <c r="D35"/>
  <c r="C39"/>
  <c r="G39" s="1"/>
  <c r="B39"/>
  <c r="C65"/>
  <c r="E36"/>
  <c r="D38"/>
  <c r="B42"/>
  <c r="G42" s="1"/>
  <c r="A65"/>
  <c r="F20"/>
  <c r="C36"/>
  <c r="C34"/>
  <c r="F19"/>
  <c r="B37"/>
  <c r="F25"/>
  <c r="D65"/>
  <c r="D41"/>
  <c r="G41" s="1"/>
  <c r="B35"/>
  <c r="G35" s="1"/>
  <c r="B36"/>
  <c r="G36" s="1"/>
  <c r="F24"/>
  <c r="B40"/>
  <c r="G40" s="1"/>
  <c r="F21"/>
  <c r="F26"/>
  <c r="G34"/>
  <c r="G38"/>
  <c r="F22"/>
  <c r="F18"/>
  <c r="F23"/>
  <c r="B65" l="1"/>
</calcChain>
</file>

<file path=xl/sharedStrings.xml><?xml version="1.0" encoding="utf-8"?>
<sst xmlns="http://schemas.openxmlformats.org/spreadsheetml/2006/main" count="46" uniqueCount="25">
  <si>
    <t>U,V</t>
  </si>
  <si>
    <t>R</t>
  </si>
  <si>
    <t>bezwzgledna przenikalnosc mag prozni (\mu_0)</t>
  </si>
  <si>
    <t>ZAD 1</t>
  </si>
  <si>
    <t>N</t>
  </si>
  <si>
    <t>Wartosci indukcji pola mag</t>
  </si>
  <si>
    <t>Teoria prawdopodobiénstwa przewiduje wtym przypadku,̇ze odchylenie standardowe jest równe połowie szerokósci rozkładu podzielonej przez√3.</t>
  </si>
  <si>
    <t>B</t>
  </si>
  <si>
    <t xml:space="preserve">Niepewnosc u(B), u(B)= dy/dx * u( x ) </t>
  </si>
  <si>
    <t>ZAD 2</t>
  </si>
  <si>
    <t>Ładunek elektronu</t>
  </si>
  <si>
    <t>Masa elektronu</t>
  </si>
  <si>
    <t>Srednia, V</t>
  </si>
  <si>
    <t>Obliczone, V</t>
  </si>
  <si>
    <t>Obliczone V z zaleznosci do B</t>
  </si>
  <si>
    <t xml:space="preserve">Niepewnosc u(V), u(V)= dy/dx * u( B ) </t>
  </si>
  <si>
    <t>Niepewnosc u(x) = [A]</t>
  </si>
  <si>
    <t>ZAD 3</t>
  </si>
  <si>
    <t>wspolczynniki regresji liniowej</t>
  </si>
  <si>
    <t>ZAD 4</t>
  </si>
  <si>
    <t>ZAD 5</t>
  </si>
  <si>
    <t>B sr</t>
  </si>
  <si>
    <t>V</t>
  </si>
  <si>
    <t>r</t>
  </si>
  <si>
    <t>b^2*r^2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</si>
</sst>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rgb="FF008000"/>
      <name val="Arial Unicode MS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10" borderId="0" xfId="0" applyFill="1" applyAlignment="1">
      <alignment horizontal="righ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A63" workbookViewId="0">
      <selection activeCell="D84" sqref="D84"/>
    </sheetView>
  </sheetViews>
  <sheetFormatPr defaultRowHeight="14.25"/>
  <cols>
    <col min="1" max="1" width="40.75" bestFit="1" customWidth="1"/>
    <col min="2" max="3" width="12.25" bestFit="1" customWidth="1"/>
    <col min="4" max="4" width="11.25" bestFit="1" customWidth="1"/>
    <col min="5" max="5" width="13" bestFit="1" customWidth="1"/>
    <col min="6" max="6" width="12.25" bestFit="1" customWidth="1"/>
    <col min="8" max="8" width="12.25" bestFit="1" customWidth="1"/>
    <col min="10" max="11" width="12.25" bestFit="1" customWidth="1"/>
    <col min="12" max="12" width="9.125" bestFit="1" customWidth="1"/>
    <col min="13" max="13" width="12.25" bestFit="1" customWidth="1"/>
    <col min="14" max="14" width="9.125" bestFit="1" customWidth="1"/>
    <col min="16" max="16" width="12.25" bestFit="1" customWidth="1"/>
    <col min="19" max="19" width="12.25" bestFit="1" customWidth="1"/>
  </cols>
  <sheetData>
    <row r="1" spans="1:11">
      <c r="A1" s="1"/>
      <c r="B1" s="1" t="s">
        <v>1</v>
      </c>
      <c r="C1" s="1" t="s">
        <v>1</v>
      </c>
      <c r="D1" s="1" t="s">
        <v>1</v>
      </c>
      <c r="E1" s="1" t="s">
        <v>1</v>
      </c>
      <c r="F1" s="1" t="s">
        <v>16</v>
      </c>
      <c r="I1">
        <v>300</v>
      </c>
      <c r="J1">
        <v>2.8800464024149749E-6</v>
      </c>
      <c r="K1">
        <v>3.3178669120253756E-11</v>
      </c>
    </row>
    <row r="2" spans="1:11">
      <c r="A2" s="1" t="s">
        <v>0</v>
      </c>
      <c r="B2" s="3">
        <v>2</v>
      </c>
      <c r="C2" s="3">
        <v>3</v>
      </c>
      <c r="D2" s="3">
        <v>4</v>
      </c>
      <c r="E2" s="3">
        <v>5</v>
      </c>
      <c r="F2">
        <v>0.2</v>
      </c>
      <c r="I2">
        <v>275</v>
      </c>
      <c r="J2">
        <v>2.6457119182289794E-6</v>
      </c>
      <c r="K2">
        <v>2.7999166217035465E-11</v>
      </c>
    </row>
    <row r="3" spans="1:11">
      <c r="A3" s="2">
        <v>300</v>
      </c>
      <c r="B3" s="2">
        <v>3.81</v>
      </c>
      <c r="C3" s="2">
        <v>2.52</v>
      </c>
      <c r="D3" s="2">
        <v>1.95</v>
      </c>
      <c r="E3" s="2">
        <v>1.62</v>
      </c>
      <c r="I3">
        <v>250</v>
      </c>
      <c r="J3">
        <v>2.4945283800444663E-6</v>
      </c>
      <c r="K3">
        <v>2.4890687355389077E-11</v>
      </c>
    </row>
    <row r="4" spans="1:11">
      <c r="A4" s="2">
        <v>275</v>
      </c>
      <c r="B4" s="2">
        <v>3.5</v>
      </c>
      <c r="C4" s="2">
        <v>2.2999999999999998</v>
      </c>
      <c r="D4" s="2">
        <v>1.85</v>
      </c>
      <c r="E4" s="2">
        <v>1.55</v>
      </c>
      <c r="I4">
        <v>225</v>
      </c>
      <c r="J4">
        <v>2.2450755420400201E-6</v>
      </c>
      <c r="K4">
        <v>2.016145675786516E-11</v>
      </c>
    </row>
    <row r="5" spans="1:11">
      <c r="A5" s="2">
        <v>250</v>
      </c>
      <c r="B5" s="2">
        <v>3.3</v>
      </c>
      <c r="C5" s="2">
        <v>2.2000000000000002</v>
      </c>
      <c r="D5" s="2">
        <v>1.7</v>
      </c>
      <c r="E5" s="2">
        <v>1.5</v>
      </c>
      <c r="I5">
        <v>200</v>
      </c>
      <c r="J5">
        <v>2.0031818809447988E-6</v>
      </c>
      <c r="K5">
        <v>1.6050950592582169E-11</v>
      </c>
    </row>
    <row r="6" spans="1:11">
      <c r="A6" s="2">
        <v>225</v>
      </c>
      <c r="B6" s="2">
        <v>2.97</v>
      </c>
      <c r="C6" s="2">
        <v>2.0299999999999998</v>
      </c>
      <c r="D6" s="2">
        <v>1.61</v>
      </c>
      <c r="E6" s="2">
        <v>1.45</v>
      </c>
      <c r="I6">
        <v>175</v>
      </c>
      <c r="J6">
        <v>1.8142024582141572E-6</v>
      </c>
      <c r="K6">
        <v>1.3165322237561162E-11</v>
      </c>
    </row>
    <row r="7" spans="1:11">
      <c r="A7" s="2">
        <v>200</v>
      </c>
      <c r="B7" s="2">
        <v>2.65</v>
      </c>
      <c r="C7" s="2">
        <v>1.75</v>
      </c>
      <c r="D7" s="2">
        <v>1.43</v>
      </c>
      <c r="E7" s="2">
        <v>0</v>
      </c>
      <c r="I7">
        <v>150</v>
      </c>
      <c r="J7">
        <v>1.6554597431204185E-6</v>
      </c>
      <c r="K7">
        <v>1.0962187844369288E-11</v>
      </c>
    </row>
    <row r="8" spans="1:11">
      <c r="A8" s="2">
        <v>175</v>
      </c>
      <c r="B8" s="2">
        <v>2.4</v>
      </c>
      <c r="C8" s="2">
        <v>1.42</v>
      </c>
      <c r="D8" s="2">
        <v>0</v>
      </c>
      <c r="E8" s="2">
        <v>0</v>
      </c>
      <c r="I8">
        <v>125</v>
      </c>
      <c r="J8">
        <v>1.3379743129329411E-6</v>
      </c>
      <c r="K8">
        <v>7.160701048273503E-12</v>
      </c>
    </row>
    <row r="9" spans="1:11">
      <c r="A9" s="2">
        <v>150</v>
      </c>
      <c r="B9" s="2">
        <v>2.19</v>
      </c>
      <c r="C9" s="2">
        <v>1.19</v>
      </c>
      <c r="D9" s="2">
        <v>0</v>
      </c>
      <c r="E9" s="2">
        <v>0</v>
      </c>
      <c r="I9">
        <v>100</v>
      </c>
      <c r="J9">
        <v>1.0582847672915917E-6</v>
      </c>
      <c r="K9">
        <v>4.4798665947256735E-12</v>
      </c>
    </row>
    <row r="10" spans="1:11">
      <c r="A10" s="2">
        <v>125</v>
      </c>
      <c r="B10" s="2">
        <v>1.77</v>
      </c>
      <c r="C10" s="2">
        <v>0</v>
      </c>
      <c r="D10" s="2">
        <v>0</v>
      </c>
      <c r="E10" s="2">
        <v>0</v>
      </c>
    </row>
    <row r="11" spans="1:11">
      <c r="A11" s="2">
        <v>100</v>
      </c>
      <c r="B11" s="2">
        <v>1.4</v>
      </c>
      <c r="C11" s="2">
        <v>0</v>
      </c>
      <c r="D11" s="2">
        <v>0</v>
      </c>
      <c r="E11" s="2">
        <v>0</v>
      </c>
    </row>
    <row r="12" spans="1:11" s="4" customFormat="1">
      <c r="A12" s="4" t="s">
        <v>3</v>
      </c>
    </row>
    <row r="13" spans="1:11">
      <c r="A13" s="1" t="s">
        <v>2</v>
      </c>
      <c r="B13" s="1" t="s">
        <v>4</v>
      </c>
      <c r="C13" s="1" t="s">
        <v>1</v>
      </c>
      <c r="F13" t="s">
        <v>6</v>
      </c>
    </row>
    <row r="14" spans="1:11">
      <c r="A14" s="3">
        <f>4*PI() *POWER(10,-7)</f>
        <v>1.2566370614359173E-6</v>
      </c>
      <c r="B14" s="3">
        <v>124</v>
      </c>
      <c r="C14" s="3">
        <v>0.14749999999999999</v>
      </c>
    </row>
    <row r="15" spans="1:11">
      <c r="A15" t="s">
        <v>5</v>
      </c>
      <c r="B15" s="1" t="s">
        <v>7</v>
      </c>
      <c r="C15" s="1" t="s">
        <v>7</v>
      </c>
      <c r="D15" s="1" t="s">
        <v>7</v>
      </c>
      <c r="E15" s="1"/>
      <c r="F15" s="1" t="s">
        <v>21</v>
      </c>
    </row>
    <row r="16" spans="1:11">
      <c r="A16" s="1"/>
      <c r="B16" s="1" t="s">
        <v>1</v>
      </c>
      <c r="C16" s="1" t="s">
        <v>1</v>
      </c>
      <c r="D16" s="1" t="s">
        <v>1</v>
      </c>
      <c r="E16" s="1" t="s">
        <v>1</v>
      </c>
    </row>
    <row r="17" spans="1:8">
      <c r="A17" s="1" t="s">
        <v>0</v>
      </c>
      <c r="B17" s="3">
        <v>2</v>
      </c>
      <c r="C17" s="3">
        <v>3</v>
      </c>
      <c r="D17" s="3">
        <v>4</v>
      </c>
      <c r="E17" s="3">
        <v>5</v>
      </c>
    </row>
    <row r="18" spans="1:8">
      <c r="A18" s="2">
        <v>300</v>
      </c>
      <c r="B18" s="2">
        <f>POWER(4/5,3/2)*$A$14*$B$14/$C$14*B3</f>
        <v>2.8800464024149749E-3</v>
      </c>
      <c r="C18" s="2">
        <f t="shared" ref="C18:E18" si="0">POWER(4/5,3/2)*$A$14*$B$14/$C$14*C3</f>
        <v>1.9049125811248652E-3</v>
      </c>
      <c r="D18" s="2">
        <f t="shared" si="0"/>
        <v>1.4740394972990027E-3</v>
      </c>
      <c r="E18" s="2">
        <f t="shared" si="0"/>
        <v>1.2245866592945562E-3</v>
      </c>
      <c r="F18" s="2">
        <f>SUM(B18:E18)/4</f>
        <v>1.8708962850333497E-3</v>
      </c>
    </row>
    <row r="19" spans="1:8">
      <c r="A19" s="2">
        <v>275</v>
      </c>
      <c r="B19" s="2">
        <f t="shared" ref="B19:E26" si="1">POWER(4/5,3/2)*$A$14*$B$14/$C$14*B4</f>
        <v>2.6457119182289792E-3</v>
      </c>
      <c r="C19" s="2">
        <f t="shared" si="1"/>
        <v>1.7386106891219006E-3</v>
      </c>
      <c r="D19" s="2">
        <f t="shared" si="1"/>
        <v>1.3984477282067464E-3</v>
      </c>
      <c r="E19" s="2">
        <f t="shared" si="1"/>
        <v>1.1716724209299765E-3</v>
      </c>
      <c r="F19" s="2">
        <f>SUM(B19:E19)/4</f>
        <v>1.7386106891219008E-3</v>
      </c>
      <c r="H19">
        <f>(1.5%*100+5)/SQRT(3)</f>
        <v>3.7527767497325675</v>
      </c>
    </row>
    <row r="20" spans="1:8">
      <c r="A20" s="2">
        <v>250</v>
      </c>
      <c r="B20" s="2">
        <f t="shared" si="1"/>
        <v>2.4945283800444661E-3</v>
      </c>
      <c r="C20" s="2">
        <f t="shared" si="1"/>
        <v>1.6630189200296443E-3</v>
      </c>
      <c r="D20" s="2">
        <f t="shared" si="1"/>
        <v>1.2850600745683614E-3</v>
      </c>
      <c r="E20" s="2">
        <f t="shared" si="1"/>
        <v>1.1338765363838482E-3</v>
      </c>
      <c r="F20" s="2">
        <f t="shared" ref="F19:F20" si="2">SUM(B20:E20)/4</f>
        <v>1.6441209777565799E-3</v>
      </c>
    </row>
    <row r="21" spans="1:8">
      <c r="A21" s="2">
        <v>225</v>
      </c>
      <c r="B21" s="2">
        <f t="shared" si="1"/>
        <v>2.2450755420400197E-3</v>
      </c>
      <c r="C21" s="2">
        <f t="shared" si="1"/>
        <v>1.5345129125728079E-3</v>
      </c>
      <c r="D21" s="2">
        <f t="shared" si="1"/>
        <v>1.2170274823853305E-3</v>
      </c>
      <c r="E21" s="2">
        <f t="shared" si="1"/>
        <v>1.09608065183772E-3</v>
      </c>
      <c r="F21" s="2">
        <f>SUM(B21:E21)/4</f>
        <v>1.5231741472089696E-3</v>
      </c>
    </row>
    <row r="22" spans="1:8">
      <c r="A22" s="2">
        <v>200</v>
      </c>
      <c r="B22" s="2">
        <f t="shared" si="1"/>
        <v>2.0031818809447986E-3</v>
      </c>
      <c r="C22" s="2">
        <f t="shared" si="1"/>
        <v>1.3228559591144896E-3</v>
      </c>
      <c r="D22" s="2">
        <f t="shared" si="1"/>
        <v>1.0809622980192688E-3</v>
      </c>
      <c r="E22" s="2">
        <f t="shared" si="1"/>
        <v>0</v>
      </c>
      <c r="F22" s="2">
        <f>SUM(B22:E22)/3</f>
        <v>1.4690000460261855E-3</v>
      </c>
    </row>
    <row r="23" spans="1:8">
      <c r="A23" s="2">
        <v>175</v>
      </c>
      <c r="B23" s="2">
        <f t="shared" si="1"/>
        <v>1.8142024582141572E-3</v>
      </c>
      <c r="C23" s="2">
        <f t="shared" si="1"/>
        <v>1.0734031211100429E-3</v>
      </c>
      <c r="D23" s="2">
        <f t="shared" si="1"/>
        <v>0</v>
      </c>
      <c r="E23" s="2">
        <f t="shared" si="1"/>
        <v>0</v>
      </c>
      <c r="F23" s="2">
        <f>SUM(B23:E23)/2</f>
        <v>1.4438027896621001E-3</v>
      </c>
    </row>
    <row r="24" spans="1:8">
      <c r="A24" s="2">
        <v>150</v>
      </c>
      <c r="B24" s="2">
        <f t="shared" si="1"/>
        <v>1.6554597431204185E-3</v>
      </c>
      <c r="C24" s="2">
        <f t="shared" si="1"/>
        <v>8.9954205219785295E-4</v>
      </c>
      <c r="D24" s="2">
        <f t="shared" si="1"/>
        <v>0</v>
      </c>
      <c r="E24" s="2">
        <f t="shared" si="1"/>
        <v>0</v>
      </c>
      <c r="F24" s="2">
        <f>SUM(B24:E24)/2</f>
        <v>1.2775008976591358E-3</v>
      </c>
    </row>
    <row r="25" spans="1:8">
      <c r="A25" s="2">
        <v>125</v>
      </c>
      <c r="B25" s="2">
        <f t="shared" si="1"/>
        <v>1.3379743129329411E-3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>SUM(B25:E25)/1</f>
        <v>1.3379743129329411E-3</v>
      </c>
    </row>
    <row r="26" spans="1:8">
      <c r="A26" s="2">
        <v>100</v>
      </c>
      <c r="B26" s="2">
        <f t="shared" si="1"/>
        <v>1.0582847672915916E-3</v>
      </c>
      <c r="C26" s="2">
        <f t="shared" si="1"/>
        <v>0</v>
      </c>
      <c r="D26" s="2">
        <f t="shared" si="1"/>
        <v>0</v>
      </c>
      <c r="E26" s="2">
        <f t="shared" si="1"/>
        <v>0</v>
      </c>
      <c r="F26" s="2">
        <f>SUM(B26:E26)/1</f>
        <v>1.0582847672915916E-3</v>
      </c>
    </row>
    <row r="27" spans="1:8">
      <c r="A27" t="s">
        <v>8</v>
      </c>
    </row>
    <row r="28" spans="1:8">
      <c r="A28">
        <f>POWER(4/5,3/2)*$A$14*$B$14/$C$14*F2</f>
        <v>1.5118353818451311E-4</v>
      </c>
    </row>
    <row r="29" spans="1:8" s="5" customFormat="1">
      <c r="A29" s="5" t="s">
        <v>9</v>
      </c>
    </row>
    <row r="30" spans="1:8">
      <c r="A30" t="s">
        <v>10</v>
      </c>
      <c r="B30" t="s">
        <v>11</v>
      </c>
    </row>
    <row r="31" spans="1:8">
      <c r="A31">
        <f>1.6021766208 * POWER(10,-19)</f>
        <v>1.6021766207999999E-19</v>
      </c>
      <c r="B31">
        <f>9.10938291*POWER(10,-31)</f>
        <v>9.1093829100000017E-31</v>
      </c>
    </row>
    <row r="32" spans="1:8">
      <c r="A32" t="s">
        <v>14</v>
      </c>
    </row>
    <row r="33" spans="1:11">
      <c r="A33" s="6" t="s">
        <v>0</v>
      </c>
      <c r="B33" s="6" t="s">
        <v>13</v>
      </c>
      <c r="C33" s="6"/>
      <c r="D33" s="6"/>
      <c r="E33" s="6"/>
      <c r="F33" s="7"/>
      <c r="G33" s="6" t="s">
        <v>12</v>
      </c>
    </row>
    <row r="34" spans="1:11">
      <c r="A34" s="2">
        <v>300</v>
      </c>
      <c r="B34">
        <f>($A$31*POWER(B18,2)*POWER(B$17,2))/(2*$B$31) * 100</f>
        <v>291776558.84557313</v>
      </c>
      <c r="C34">
        <f t="shared" ref="C34:E34" si="3">($A$31*POWER(C18,2)*POWER(C$17,2))/(2*$B$31) * 100</f>
        <v>287199742.58988893</v>
      </c>
      <c r="D34">
        <f t="shared" si="3"/>
        <v>305724089.80657107</v>
      </c>
      <c r="E34">
        <f t="shared" si="3"/>
        <v>329693582.05471945</v>
      </c>
      <c r="F34" s="7"/>
      <c r="G34">
        <f>SUM(B34:E34)/4</f>
        <v>303598493.32418811</v>
      </c>
    </row>
    <row r="35" spans="1:11">
      <c r="A35" s="2">
        <v>275</v>
      </c>
      <c r="B35">
        <f t="shared" ref="B35:E35" si="4">($A$31*POWER(B19,2)*POWER(B$17,2))/(2*$B$31) * 100</f>
        <v>246227488.50299114</v>
      </c>
      <c r="C35">
        <f t="shared" si="4"/>
        <v>239242667.91076344</v>
      </c>
      <c r="D35">
        <f t="shared" si="4"/>
        <v>275171781.02905715</v>
      </c>
      <c r="E35">
        <f t="shared" si="4"/>
        <v>301817112.82063073</v>
      </c>
      <c r="F35" s="7"/>
      <c r="G35">
        <f>SUM(B35:E35)/4</f>
        <v>265614762.56586063</v>
      </c>
    </row>
    <row r="36" spans="1:11">
      <c r="A36" s="2">
        <v>250</v>
      </c>
      <c r="B36">
        <f t="shared" ref="B36:E36" si="5">($A$31*POWER(B20,2)*POWER(B$17,2))/(2*$B$31) * 100</f>
        <v>218891212.22837338</v>
      </c>
      <c r="C36">
        <f t="shared" si="5"/>
        <v>218891212.22837338</v>
      </c>
      <c r="D36">
        <f t="shared" si="5"/>
        <v>232358348.33425128</v>
      </c>
      <c r="E36">
        <f t="shared" si="5"/>
        <v>282659106.69986224</v>
      </c>
      <c r="F36" s="7"/>
      <c r="G36">
        <f>SUM(B36:E36)/4</f>
        <v>238199969.87271506</v>
      </c>
    </row>
    <row r="37" spans="1:11">
      <c r="A37" s="2">
        <v>225</v>
      </c>
      <c r="B37">
        <f t="shared" ref="B37:E37" si="6">($A$31*POWER(B21,2)*POWER(B$17,2))/(2*$B$31) * 100</f>
        <v>177301881.90498242</v>
      </c>
      <c r="C37">
        <f t="shared" si="6"/>
        <v>186369586.047914</v>
      </c>
      <c r="D37">
        <f t="shared" si="6"/>
        <v>208406946.26893172</v>
      </c>
      <c r="E37">
        <f t="shared" si="6"/>
        <v>264129231.92731574</v>
      </c>
      <c r="F37" s="7"/>
      <c r="G37">
        <f>SUM(B37:E37)/4</f>
        <v>209051911.53728595</v>
      </c>
    </row>
    <row r="38" spans="1:11">
      <c r="A38" s="2">
        <v>200</v>
      </c>
      <c r="B38">
        <f t="shared" ref="B38:E38" si="7">($A$31*POWER(B22,2)*POWER(B$17,2))/(2*$B$31) * 100</f>
        <v>141153676.572429</v>
      </c>
      <c r="C38">
        <f t="shared" si="7"/>
        <v>138502962.28293252</v>
      </c>
      <c r="D38">
        <f t="shared" si="7"/>
        <v>164411621.62931156</v>
      </c>
      <c r="E38">
        <f t="shared" si="7"/>
        <v>0</v>
      </c>
      <c r="F38" s="7"/>
      <c r="G38">
        <f>SUM(B38:E38)/3</f>
        <v>148022753.49489102</v>
      </c>
    </row>
    <row r="39" spans="1:11">
      <c r="A39" s="2">
        <v>175</v>
      </c>
      <c r="B39">
        <f t="shared" ref="B39:E39" si="8">($A$31*POWER(B23,2)*POWER(B$17,2))/(2*$B$31) * 100</f>
        <v>115777170.10426356</v>
      </c>
      <c r="C39">
        <f t="shared" si="8"/>
        <v>91192611.639936343</v>
      </c>
      <c r="D39">
        <f t="shared" si="8"/>
        <v>0</v>
      </c>
      <c r="E39">
        <f t="shared" si="8"/>
        <v>0</v>
      </c>
      <c r="F39" s="7"/>
      <c r="G39">
        <f>SUM(B39:E39)/2</f>
        <v>103484890.87209995</v>
      </c>
    </row>
    <row r="40" spans="1:11">
      <c r="A40" s="2">
        <v>150</v>
      </c>
      <c r="B40">
        <f t="shared" ref="B40:E40" si="9">($A$31*POWER(B24,2)*POWER(B$17,2))/(2*$B$31) * 100</f>
        <v>96402584.294628218</v>
      </c>
      <c r="C40">
        <f t="shared" si="9"/>
        <v>64043769.759628005</v>
      </c>
      <c r="D40">
        <f t="shared" si="9"/>
        <v>0</v>
      </c>
      <c r="E40">
        <f t="shared" si="9"/>
        <v>0</v>
      </c>
      <c r="F40" s="7"/>
      <c r="G40">
        <f>SUM(B40:E40)/2</f>
        <v>80223177.027128115</v>
      </c>
    </row>
    <row r="41" spans="1:11">
      <c r="A41" s="2">
        <v>125</v>
      </c>
      <c r="B41">
        <f t="shared" ref="B41:E41" si="10">($A$31*POWER(B25,2)*POWER(B$17,2))/(2*$B$31) * 100</f>
        <v>62971926.427022137</v>
      </c>
      <c r="C41">
        <f t="shared" si="10"/>
        <v>0</v>
      </c>
      <c r="D41">
        <f t="shared" si="10"/>
        <v>0</v>
      </c>
      <c r="E41">
        <f t="shared" si="10"/>
        <v>0</v>
      </c>
      <c r="F41" s="7"/>
      <c r="G41">
        <f>SUM(B41:E41)/1</f>
        <v>62971926.427022137</v>
      </c>
    </row>
    <row r="42" spans="1:11">
      <c r="A42" s="2">
        <v>100</v>
      </c>
      <c r="B42">
        <f t="shared" ref="B42:E42" si="11">($A$31*POWER(B26,2)*POWER(B$17,2))/(2*$B$31) * 100</f>
        <v>39396398.160478577</v>
      </c>
      <c r="C42">
        <f t="shared" si="11"/>
        <v>0</v>
      </c>
      <c r="D42">
        <f t="shared" si="11"/>
        <v>0</v>
      </c>
      <c r="E42">
        <f t="shared" si="11"/>
        <v>0</v>
      </c>
      <c r="F42" s="7"/>
      <c r="G42">
        <f>SUM(B42:E42)/1</f>
        <v>39396398.160478577</v>
      </c>
    </row>
    <row r="43" spans="1:11">
      <c r="A43" t="s">
        <v>15</v>
      </c>
    </row>
    <row r="44" spans="1:11">
      <c r="A44">
        <f>($A$31*2*B18*POWER(B$17,2))/(2*$B$31)  *A28</f>
        <v>306327.09590086417</v>
      </c>
    </row>
    <row r="45" spans="1:11" s="5" customFormat="1">
      <c r="A45" s="5" t="s">
        <v>17</v>
      </c>
    </row>
    <row r="46" spans="1:11" s="9" customFormat="1">
      <c r="A46" s="11" t="s">
        <v>23</v>
      </c>
      <c r="B46" s="11">
        <v>0.02</v>
      </c>
      <c r="C46" s="11"/>
      <c r="D46" s="11" t="s">
        <v>23</v>
      </c>
      <c r="E46" s="11">
        <v>0.03</v>
      </c>
      <c r="F46" s="11"/>
      <c r="G46" s="11" t="s">
        <v>23</v>
      </c>
      <c r="H46" s="11">
        <v>0.04</v>
      </c>
      <c r="I46" s="11"/>
      <c r="J46" s="11" t="s">
        <v>23</v>
      </c>
      <c r="K46" s="11">
        <v>0.05</v>
      </c>
    </row>
    <row r="47" spans="1:11" s="9" customFormat="1">
      <c r="A47" s="11" t="s">
        <v>22</v>
      </c>
      <c r="B47" s="11" t="s">
        <v>24</v>
      </c>
      <c r="C47" s="11"/>
      <c r="D47" s="11" t="s">
        <v>22</v>
      </c>
      <c r="E47" s="11" t="s">
        <v>24</v>
      </c>
      <c r="F47" s="11"/>
      <c r="G47" s="11" t="s">
        <v>22</v>
      </c>
      <c r="H47" s="11" t="s">
        <v>24</v>
      </c>
      <c r="I47" s="11"/>
      <c r="J47" s="11" t="s">
        <v>22</v>
      </c>
      <c r="K47" s="11" t="s">
        <v>24</v>
      </c>
    </row>
    <row r="48" spans="1:11">
      <c r="A48" s="10">
        <v>100</v>
      </c>
      <c r="B48" s="10">
        <f>POWER(B26,2)*POWER($B$46,2)*POWER(10,9)</f>
        <v>0.44798665947256733</v>
      </c>
      <c r="C48" s="10"/>
      <c r="D48" s="10">
        <v>100</v>
      </c>
      <c r="E48" s="10">
        <f>POWER(C24,2)*POWER($E$46,2)*POWER(10,9)</f>
        <v>0.72825831330509228</v>
      </c>
      <c r="F48" s="10"/>
      <c r="G48" s="10">
        <v>100</v>
      </c>
      <c r="H48" s="10">
        <f>POWER(D22,2)*POWER($H$46,2)*POWER(10,9)</f>
        <v>1.8695671835825578</v>
      </c>
      <c r="I48" s="10"/>
      <c r="J48" s="10">
        <v>100</v>
      </c>
      <c r="K48" s="10">
        <f>POWER(E21,2)*POWER($K$46,2)*POWER(10,9)</f>
        <v>3.0034819883325032</v>
      </c>
    </row>
    <row r="49" spans="1:11">
      <c r="A49" s="10">
        <v>125</v>
      </c>
      <c r="B49" s="10">
        <f>POWER(B25,2)*POWER($B$46,2)*POWER(10,9)</f>
        <v>0.71607010482735034</v>
      </c>
      <c r="C49" s="10"/>
      <c r="D49" s="10">
        <v>125</v>
      </c>
      <c r="E49" s="10">
        <f>POWER(C23,2)*POWER($E$46,2)*POWER(10,9)</f>
        <v>1.0369748343679033</v>
      </c>
      <c r="F49" s="10"/>
      <c r="G49" s="10">
        <v>125</v>
      </c>
      <c r="H49" s="10">
        <f>POWER(D21,2)*POWER($H$46,2)*POWER(10,9)</f>
        <v>2.3698494286098817</v>
      </c>
      <c r="I49" s="10"/>
      <c r="J49" s="10">
        <v>125</v>
      </c>
      <c r="K49" s="10">
        <f>POWER(E20,2)*POWER($K$46,2)*POWER(10,9)</f>
        <v>3.2141899994045811</v>
      </c>
    </row>
    <row r="50" spans="1:11">
      <c r="A50" s="10">
        <v>150</v>
      </c>
      <c r="B50" s="10">
        <f>POWER(B24,2)*POWER($B$46,2)*POWER(10,9)</f>
        <v>1.0962187844369287</v>
      </c>
      <c r="C50" s="10"/>
      <c r="D50" s="10">
        <v>150</v>
      </c>
      <c r="E50" s="10">
        <f>POWER(C22,2)*POWER($E$46,2)*POWER(10,9)</f>
        <v>1.5749530997082446</v>
      </c>
      <c r="F50" s="10"/>
      <c r="G50" s="10">
        <v>150</v>
      </c>
      <c r="H50" s="10">
        <f>POWER(D20,2)*POWER($H$46,2)*POWER(10,9)</f>
        <v>2.6422070323994284</v>
      </c>
      <c r="I50" s="10"/>
      <c r="J50" s="10">
        <v>150</v>
      </c>
      <c r="K50" s="10">
        <f>POWER(E19,2)*POWER($K$46,2)*POWER(10,9)</f>
        <v>3.4320406549197808</v>
      </c>
    </row>
    <row r="51" spans="1:11">
      <c r="A51" s="10">
        <v>175</v>
      </c>
      <c r="B51" s="10">
        <f>POWER(B23,2)*POWER($B$46,2)*POWER(10,9)</f>
        <v>1.3165322237561163</v>
      </c>
      <c r="C51" s="10"/>
      <c r="D51" s="10">
        <v>175</v>
      </c>
      <c r="E51" s="10">
        <f>POWER(C21,2)*POWER($E$46,2)*POWER(10,9)</f>
        <v>2.1192568909674137</v>
      </c>
      <c r="F51" s="10"/>
      <c r="G51" s="10">
        <v>175</v>
      </c>
      <c r="H51" s="10">
        <f>POWER(D19,2)*POWER($H$46,2)*POWER(10,9)</f>
        <v>3.1290496776425765</v>
      </c>
      <c r="I51" s="10"/>
      <c r="J51" s="10">
        <v>175</v>
      </c>
      <c r="K51" s="10">
        <f>POWER(E18,2)*POWER($K$46,2)*POWER(10,9)</f>
        <v>3.7490312153055041</v>
      </c>
    </row>
    <row r="52" spans="1:11">
      <c r="A52" s="10">
        <v>200</v>
      </c>
      <c r="B52" s="10">
        <f>POWER(B22,2)*POWER($B$46,2)*POWER(10,9)</f>
        <v>1.6050950592582165</v>
      </c>
      <c r="C52" s="10"/>
      <c r="D52" s="10">
        <v>200</v>
      </c>
      <c r="E52" s="10">
        <f>POWER(C20,2)*POWER($E$46,2)*POWER(10,9)</f>
        <v>2.4890687355389081</v>
      </c>
      <c r="F52" s="10"/>
      <c r="G52" s="10">
        <v>200</v>
      </c>
      <c r="H52" s="10">
        <f>POWER(D18,2)*POWER($H$46,2)*POWER(10,9)</f>
        <v>3.4764679033559949</v>
      </c>
      <c r="I52" s="10"/>
      <c r="J52" s="10"/>
      <c r="K52" s="10"/>
    </row>
    <row r="53" spans="1:11">
      <c r="A53" s="10">
        <v>225</v>
      </c>
      <c r="B53" s="10">
        <f>POWER(B21,2)*POWER($B$46,2)*POWER(10,9)</f>
        <v>2.0161456757865155</v>
      </c>
      <c r="C53" s="10"/>
      <c r="D53" s="10">
        <v>225</v>
      </c>
      <c r="E53" s="10">
        <f>POWER(C19,2)*POWER($E$46,2)*POWER(10,9)</f>
        <v>2.7204904154960374</v>
      </c>
      <c r="F53" s="10"/>
      <c r="G53" s="10"/>
      <c r="H53" s="10"/>
      <c r="I53" s="10"/>
      <c r="J53" s="10"/>
      <c r="K53" s="10"/>
    </row>
    <row r="54" spans="1:11">
      <c r="A54" s="10">
        <v>250</v>
      </c>
      <c r="B54" s="10">
        <f>POWER(B20,2)*POWER($B$46,2)*POWER(10,9)</f>
        <v>2.4890687355389076</v>
      </c>
      <c r="C54" s="10"/>
      <c r="D54" s="10">
        <v>250</v>
      </c>
      <c r="E54" s="10">
        <f>POWER(C18,2)*POWER($E$46,2)*POWER(10,9)</f>
        <v>3.2658227475550166</v>
      </c>
      <c r="F54" s="10"/>
      <c r="G54" s="10"/>
      <c r="H54" s="10"/>
      <c r="I54" s="10"/>
      <c r="J54" s="10"/>
      <c r="K54" s="10"/>
    </row>
    <row r="55" spans="1:11">
      <c r="A55" s="10">
        <v>275</v>
      </c>
      <c r="B55" s="10">
        <f>POWER(B19,2)*POWER($B$46,2)*POWER(10,9)</f>
        <v>2.799916621703546</v>
      </c>
      <c r="C55" s="10"/>
      <c r="D55" s="10"/>
      <c r="E55" s="10"/>
      <c r="F55" s="10"/>
      <c r="G55" s="10"/>
      <c r="H55" s="10"/>
      <c r="I55" s="10"/>
      <c r="J55" s="10"/>
      <c r="K55" s="10"/>
    </row>
    <row r="56" spans="1:11">
      <c r="A56" s="10">
        <v>300</v>
      </c>
      <c r="B56" s="10">
        <f>POWER(B18,2)*POWER($B$46,2)*POWER(10,9)</f>
        <v>3.3178669120253761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1:1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>
      <c r="A58" s="10"/>
      <c r="B58" s="10">
        <f>2*B18*POWER(B46,2) * A28 *POWER(10,8)</f>
        <v>3.4833248420213916E-2</v>
      </c>
      <c r="C58" s="10"/>
      <c r="D58" s="10"/>
      <c r="E58" s="10">
        <f>2*C18*POWER(E46,2) * A28 *POWER(10,8)</f>
        <v>5.1838456310397081E-2</v>
      </c>
      <c r="F58" s="10"/>
      <c r="G58" s="10"/>
      <c r="H58" s="10">
        <f>2*D18*POWER(H46,2) * A28 *POWER(10,8)</f>
        <v>7.1312162120122966E-2</v>
      </c>
      <c r="I58" s="10"/>
      <c r="J58" s="10"/>
      <c r="K58" s="10">
        <f>2*E18*POWER(K46,2) * A28 *POWER(10,8)</f>
        <v>9.2568671982851972E-2</v>
      </c>
    </row>
    <row r="59" spans="1:1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s="4" customFormat="1">
      <c r="A63" s="4" t="s">
        <v>19</v>
      </c>
    </row>
    <row r="64" spans="1:11">
      <c r="A64" s="6" t="s">
        <v>18</v>
      </c>
    </row>
    <row r="65" spans="1:4">
      <c r="A65" s="8">
        <f>LINEST(B48:B56)</f>
        <v>0.35360623191790297</v>
      </c>
      <c r="B65" s="8">
        <f>LINEST(E48:E54)</f>
        <v>0.4247800036013108</v>
      </c>
      <c r="C65" s="8">
        <f>LINEST(H48:H52)</f>
        <v>0.39730016885795677</v>
      </c>
      <c r="D65" s="8">
        <f>LINEST(K48:K51)</f>
        <v>0.24544983364342027</v>
      </c>
    </row>
    <row r="66" spans="1:4">
      <c r="A66" s="6"/>
      <c r="B66" s="8"/>
    </row>
    <row r="67" spans="1:4" s="4" customFormat="1">
      <c r="A67" s="4" t="s">
        <v>20</v>
      </c>
    </row>
    <row r="69" spans="1:4">
      <c r="A69">
        <f>2*300/(2*POWER(B46,2)*B18)*0.000151184</f>
        <v>39370.199002669528</v>
      </c>
    </row>
    <row r="77" spans="1:4">
      <c r="A77">
        <v>69.994900000000001</v>
      </c>
      <c r="B77">
        <f>A77*2</f>
        <v>139.9898</v>
      </c>
    </row>
    <row r="78" spans="1:4">
      <c r="A78">
        <v>58.307400000000001</v>
      </c>
      <c r="B78">
        <f t="shared" ref="B78:B80" si="12">A78*2</f>
        <v>116.6148</v>
      </c>
    </row>
    <row r="79" spans="1:4">
      <c r="A79">
        <v>62.511400000000002</v>
      </c>
      <c r="B79">
        <f t="shared" si="12"/>
        <v>125.0228</v>
      </c>
    </row>
    <row r="80" spans="1:4" ht="15.75">
      <c r="A80" s="12">
        <v>61.767600000000002</v>
      </c>
      <c r="B80">
        <f t="shared" si="12"/>
        <v>123.5352</v>
      </c>
      <c r="D80">
        <v>3.93</v>
      </c>
    </row>
    <row r="81" spans="2:4">
      <c r="D81">
        <v>6.33</v>
      </c>
    </row>
    <row r="82" spans="2:4">
      <c r="B82">
        <f>SUM(B77:B80)/4</f>
        <v>126.29065</v>
      </c>
      <c r="D82">
        <v>8.34</v>
      </c>
    </row>
    <row r="83" spans="2:4">
      <c r="D83">
        <v>5.86</v>
      </c>
    </row>
    <row r="84" spans="2:4">
      <c r="D84">
        <f>SUM(D80:D83)/4*2</f>
        <v>12.23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Gaj</dc:creator>
  <cp:lastModifiedBy>Michal Gaj</cp:lastModifiedBy>
  <dcterms:created xsi:type="dcterms:W3CDTF">2017-04-02T12:06:28Z</dcterms:created>
  <dcterms:modified xsi:type="dcterms:W3CDTF">2017-04-06T13:55:09Z</dcterms:modified>
</cp:coreProperties>
</file>